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G:\L\L_Laguna Resorts &amp; Hotels\2024\Q2'24\"/>
    </mc:Choice>
  </mc:AlternateContent>
  <xr:revisionPtr revIDLastSave="0" documentId="13_ncr:1_{59F54A10-3105-4447-A5A6-95BA1241256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bs " sheetId="1" r:id="rId1"/>
    <sheet name="PL&amp;OCI" sheetId="2" r:id="rId2"/>
    <sheet name="ce-conso" sheetId="3" r:id="rId3"/>
    <sheet name="ce-company" sheetId="4" r:id="rId4"/>
    <sheet name="Cash Flow" sheetId="5" r:id="rId5"/>
  </sheets>
  <definedNames>
    <definedName name="_">#REF!</definedName>
    <definedName name="_.._Specification_name__P_L">#REF!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#REF!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#REF!</definedName>
    <definedName name="ElimCodeAM">#REF!</definedName>
    <definedName name="ElimCodeBM">#REF!</definedName>
    <definedName name="ElimCodeLM">#REF!</definedName>
    <definedName name="ElimDif" localSheetId="0">#REF!</definedName>
    <definedName name="ElimDif" localSheetId="4">#REF!</definedName>
    <definedName name="ElimDif">#REF!</definedName>
    <definedName name="ElimSegAM">#REF!</definedName>
    <definedName name="ElimSegBM">#REF!</definedName>
    <definedName name="ElimSegLM">#REF!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#REF!</definedName>
    <definedName name="_xlnm.Print_Area" localSheetId="0">'bs '!$A$1:$K$102</definedName>
    <definedName name="_xlnm.Print_Area" localSheetId="4">'Cash Flow'!$A$1:$J$99</definedName>
    <definedName name="_xlnm.Print_Area" localSheetId="3">'ce-company'!$A$1:$R$26</definedName>
    <definedName name="_xlnm.Print_Area" localSheetId="2">'ce-conso'!$A$1:$AE$32</definedName>
    <definedName name="_xlnm.Print_Area" localSheetId="1">'PL&amp;OCI'!$A$1:$J$144</definedName>
    <definedName name="_xlnm.Print_Area">#REF!</definedName>
    <definedName name="Print_Area_MI">#REF!</definedName>
    <definedName name="Print_Area_Reset">OFFSET(Full_Print,0,0,Last_Row)</definedName>
    <definedName name="_xlnm.Print_Titles">#N/A</definedName>
    <definedName name="PrintArea">#REF!</definedName>
    <definedName name="Printtitles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eport">#REF!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#REF!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1" i="4" l="1"/>
  <c r="P21" i="4"/>
  <c r="N21" i="4"/>
  <c r="L21" i="4"/>
  <c r="J21" i="4"/>
  <c r="H21" i="4"/>
  <c r="F21" i="4"/>
  <c r="R15" i="4"/>
  <c r="P15" i="4"/>
  <c r="N15" i="4"/>
  <c r="L15" i="4"/>
  <c r="J15" i="4"/>
  <c r="H15" i="4"/>
  <c r="F15" i="4"/>
  <c r="R20" i="4"/>
  <c r="P20" i="4"/>
  <c r="P14" i="4"/>
  <c r="R14" i="4" s="1"/>
  <c r="D142" i="2"/>
  <c r="J134" i="2"/>
  <c r="J135" i="2" s="1"/>
  <c r="J137" i="2" s="1"/>
  <c r="H134" i="2"/>
  <c r="F134" i="2"/>
  <c r="F135" i="2" s="1"/>
  <c r="F137" i="2" s="1"/>
  <c r="J21" i="2"/>
  <c r="H21" i="2"/>
  <c r="H25" i="2" s="1"/>
  <c r="H27" i="2" s="1"/>
  <c r="H46" i="2" s="1"/>
  <c r="H65" i="2" s="1"/>
  <c r="D21" i="2"/>
  <c r="D25" i="2" s="1"/>
  <c r="D27" i="2" s="1"/>
  <c r="D46" i="2" s="1"/>
  <c r="D65" i="2" s="1"/>
  <c r="J63" i="2"/>
  <c r="H63" i="2"/>
  <c r="F63" i="2"/>
  <c r="D63" i="2"/>
  <c r="J62" i="2"/>
  <c r="H62" i="2"/>
  <c r="F62" i="2"/>
  <c r="D62" i="2"/>
  <c r="H135" i="2"/>
  <c r="H137" i="2" s="1"/>
  <c r="F32" i="2"/>
  <c r="D32" i="2"/>
  <c r="J25" i="2"/>
  <c r="J27" i="2" s="1"/>
  <c r="J46" i="2" s="1"/>
  <c r="J65" i="2" s="1"/>
  <c r="J20" i="2"/>
  <c r="H20" i="2"/>
  <c r="F20" i="2"/>
  <c r="F21" i="2" s="1"/>
  <c r="F25" i="2" s="1"/>
  <c r="F27" i="2" s="1"/>
  <c r="D20" i="2"/>
  <c r="J13" i="2"/>
  <c r="H13" i="2"/>
  <c r="F13" i="2"/>
  <c r="D13" i="2"/>
  <c r="D88" i="1"/>
  <c r="D92" i="1"/>
  <c r="H49" i="5"/>
  <c r="H96" i="2"/>
  <c r="H29" i="5" s="1"/>
  <c r="H88" i="1" l="1"/>
  <c r="H89" i="1"/>
  <c r="D35" i="2" l="1"/>
  <c r="D79" i="1" l="1"/>
  <c r="H79" i="1"/>
  <c r="P22" i="4" l="1"/>
  <c r="D85" i="2" l="1"/>
  <c r="H85" i="2"/>
  <c r="J85" i="2"/>
  <c r="F85" i="2"/>
  <c r="F70" i="2"/>
  <c r="J55" i="2"/>
  <c r="H55" i="2"/>
  <c r="F55" i="2"/>
  <c r="F35" i="2"/>
  <c r="J30" i="2" l="1"/>
  <c r="J35" i="2" s="1"/>
  <c r="H30" i="2"/>
  <c r="H35" i="2" s="1"/>
  <c r="F46" i="2"/>
  <c r="F65" i="2" s="1"/>
  <c r="J68" i="2" l="1"/>
  <c r="AC24" i="3"/>
  <c r="AC17" i="3"/>
  <c r="O17" i="3"/>
  <c r="F107" i="2" l="1"/>
  <c r="H68" i="2" l="1"/>
  <c r="L24" i="4"/>
  <c r="J24" i="4"/>
  <c r="H24" i="4"/>
  <c r="F24" i="4"/>
  <c r="AC30" i="3"/>
  <c r="O30" i="3"/>
  <c r="M30" i="3"/>
  <c r="K30" i="3"/>
  <c r="I30" i="3"/>
  <c r="G30" i="3"/>
  <c r="E30" i="3"/>
  <c r="P19" i="4" l="1"/>
  <c r="P18" i="4"/>
  <c r="P13" i="4"/>
  <c r="P12" i="4"/>
  <c r="R12" i="4" s="1"/>
  <c r="N23" i="4"/>
  <c r="J23" i="4"/>
  <c r="H23" i="4"/>
  <c r="F23" i="4"/>
  <c r="N16" i="4"/>
  <c r="J16" i="4"/>
  <c r="H16" i="4"/>
  <c r="F16" i="4"/>
  <c r="AC26" i="3"/>
  <c r="S26" i="3"/>
  <c r="M26" i="3"/>
  <c r="M29" i="3" s="1"/>
  <c r="K26" i="3"/>
  <c r="K29" i="3" s="1"/>
  <c r="I26" i="3"/>
  <c r="I29" i="3" s="1"/>
  <c r="G26" i="3"/>
  <c r="G29" i="3" s="1"/>
  <c r="E26" i="3"/>
  <c r="E29" i="3" s="1"/>
  <c r="AE16" i="3"/>
  <c r="E19" i="3"/>
  <c r="E21" i="3" s="1"/>
  <c r="G19" i="3"/>
  <c r="G21" i="3" s="1"/>
  <c r="I19" i="3"/>
  <c r="I21" i="3" s="1"/>
  <c r="K19" i="3"/>
  <c r="K21" i="3" s="1"/>
  <c r="M19" i="3"/>
  <c r="M21" i="3" s="1"/>
  <c r="O19" i="3"/>
  <c r="O21" i="3" s="1"/>
  <c r="Q19" i="3"/>
  <c r="Q21" i="3" s="1"/>
  <c r="S19" i="3"/>
  <c r="S21" i="3" s="1"/>
  <c r="U19" i="3"/>
  <c r="U21" i="3" s="1"/>
  <c r="W19" i="3"/>
  <c r="W21" i="3" s="1"/>
  <c r="AC19" i="3"/>
  <c r="AC21" i="3" s="1"/>
  <c r="Y28" i="3"/>
  <c r="Y24" i="3"/>
  <c r="Y23" i="3"/>
  <c r="Y30" i="3" s="1"/>
  <c r="Y20" i="3"/>
  <c r="AA20" i="3" s="1"/>
  <c r="AE20" i="3" s="1"/>
  <c r="Y18" i="3"/>
  <c r="AA18" i="3" s="1"/>
  <c r="AE18" i="3" s="1"/>
  <c r="Y17" i="3"/>
  <c r="AA17" i="3" s="1"/>
  <c r="AE17" i="3" s="1"/>
  <c r="P24" i="4" l="1"/>
  <c r="P16" i="4"/>
  <c r="P23" i="4"/>
  <c r="AC29" i="3"/>
  <c r="AA23" i="3"/>
  <c r="AE23" i="3" s="1"/>
  <c r="R18" i="4"/>
  <c r="Y19" i="3"/>
  <c r="AA19" i="3"/>
  <c r="AA21" i="3" s="1"/>
  <c r="Y21" i="3"/>
  <c r="AE19" i="3"/>
  <c r="AE21" i="3" s="1"/>
  <c r="F142" i="2"/>
  <c r="J127" i="2"/>
  <c r="H127" i="2"/>
  <c r="F127" i="2"/>
  <c r="F104" i="2"/>
  <c r="J92" i="2"/>
  <c r="H92" i="2"/>
  <c r="F92" i="2"/>
  <c r="J90" i="1"/>
  <c r="J93" i="1" s="1"/>
  <c r="F90" i="1"/>
  <c r="J63" i="1"/>
  <c r="F63" i="1"/>
  <c r="J54" i="1"/>
  <c r="F54" i="1"/>
  <c r="J31" i="1"/>
  <c r="F31" i="1"/>
  <c r="J18" i="1"/>
  <c r="F18" i="1"/>
  <c r="J79" i="5"/>
  <c r="F79" i="5"/>
  <c r="D79" i="5"/>
  <c r="J69" i="5"/>
  <c r="F69" i="5"/>
  <c r="D69" i="5"/>
  <c r="R24" i="4" l="1"/>
  <c r="F64" i="1"/>
  <c r="J93" i="2"/>
  <c r="J97" i="2" s="1"/>
  <c r="J99" i="2" s="1"/>
  <c r="J102" i="2" s="1"/>
  <c r="J107" i="2" s="1"/>
  <c r="F93" i="2"/>
  <c r="F97" i="2" s="1"/>
  <c r="F99" i="2" s="1"/>
  <c r="F118" i="2" s="1"/>
  <c r="H93" i="2"/>
  <c r="F93" i="1"/>
  <c r="AE30" i="3" s="1"/>
  <c r="AA30" i="3"/>
  <c r="J32" i="1"/>
  <c r="F32" i="1"/>
  <c r="J64" i="1"/>
  <c r="J94" i="1" s="1"/>
  <c r="J118" i="2" l="1"/>
  <c r="J140" i="2" s="1"/>
  <c r="L13" i="4"/>
  <c r="J9" i="5"/>
  <c r="J31" i="5" s="1"/>
  <c r="J46" i="5" s="1"/>
  <c r="J51" i="5" s="1"/>
  <c r="J82" i="5" s="1"/>
  <c r="J84" i="5" s="1"/>
  <c r="H97" i="2"/>
  <c r="F94" i="1"/>
  <c r="F95" i="1" s="1"/>
  <c r="F9" i="5"/>
  <c r="F31" i="5" s="1"/>
  <c r="F46" i="5" s="1"/>
  <c r="F51" i="5" s="1"/>
  <c r="F82" i="5" s="1"/>
  <c r="F84" i="5" s="1"/>
  <c r="J95" i="1"/>
  <c r="H99" i="2" l="1"/>
  <c r="L16" i="4"/>
  <c r="R13" i="4"/>
  <c r="R16" i="4" s="1"/>
  <c r="H9" i="5"/>
  <c r="H118" i="2" l="1"/>
  <c r="H102" i="2"/>
  <c r="L19" i="4"/>
  <c r="H107" i="2" l="1"/>
  <c r="R19" i="4"/>
  <c r="H140" i="2"/>
  <c r="AA28" i="3" l="1"/>
  <c r="AE28" i="3" s="1"/>
  <c r="R22" i="4" l="1"/>
  <c r="R23" i="4" s="1"/>
  <c r="L23" i="4"/>
  <c r="H79" i="5" l="1"/>
  <c r="H69" i="5" l="1"/>
  <c r="H31" i="5" l="1"/>
  <c r="H46" i="5" l="1"/>
  <c r="H51" i="5" s="1"/>
  <c r="H82" i="5" l="1"/>
  <c r="W25" i="3"/>
  <c r="W26" i="3" s="1"/>
  <c r="W29" i="3" s="1"/>
  <c r="D127" i="2"/>
  <c r="H84" i="5" l="1"/>
  <c r="U25" i="3"/>
  <c r="D134" i="2"/>
  <c r="D135" i="2" l="1"/>
  <c r="U26" i="3"/>
  <c r="U29" i="3" s="1"/>
  <c r="AC32" i="3" l="1"/>
  <c r="D55" i="2" l="1"/>
  <c r="D92" i="2" l="1"/>
  <c r="D93" i="2" l="1"/>
  <c r="D97" i="2" l="1"/>
  <c r="D9" i="5"/>
  <c r="D31" i="5" s="1"/>
  <c r="D99" i="2"/>
  <c r="O24" i="3"/>
  <c r="D104" i="2"/>
  <c r="D107" i="2"/>
  <c r="D118" i="2" l="1"/>
  <c r="D46" i="5"/>
  <c r="AA24" i="3"/>
  <c r="O26" i="3"/>
  <c r="D137" i="2" l="1"/>
  <c r="D51" i="5"/>
  <c r="AE24" i="3"/>
  <c r="D82" i="5" l="1"/>
  <c r="D84" i="5" l="1"/>
  <c r="S27" i="3" l="1"/>
  <c r="O29" i="3"/>
  <c r="H25" i="4"/>
  <c r="Y27" i="3" l="1"/>
  <c r="AA27" i="3" s="1"/>
  <c r="AE27" i="3" s="1"/>
  <c r="S29" i="3"/>
  <c r="P25" i="4"/>
  <c r="J25" i="4"/>
  <c r="F25" i="4"/>
  <c r="H85" i="5"/>
  <c r="H54" i="1" l="1"/>
  <c r="H18" i="1"/>
  <c r="D85" i="5" l="1"/>
  <c r="L25" i="4" l="1"/>
  <c r="H90" i="1"/>
  <c r="H93" i="1" l="1"/>
  <c r="R25" i="4" l="1"/>
  <c r="G31" i="3" l="1"/>
  <c r="M31" i="3" l="1"/>
  <c r="K31" i="3"/>
  <c r="I31" i="3" l="1"/>
  <c r="E31" i="3"/>
  <c r="H31" i="1" l="1"/>
  <c r="H63" i="1"/>
  <c r="H64" i="1" l="1"/>
  <c r="H32" i="1"/>
  <c r="H94" i="1" l="1"/>
  <c r="H95" i="1" l="1"/>
  <c r="D63" i="1" l="1"/>
  <c r="D54" i="1" l="1"/>
  <c r="D64" i="1" l="1"/>
  <c r="D31" i="1" l="1"/>
  <c r="D18" i="1" l="1"/>
  <c r="D32" i="1" l="1"/>
  <c r="AC31" i="3" l="1"/>
  <c r="D90" i="1" l="1"/>
  <c r="O31" i="3"/>
  <c r="D93" i="1" l="1"/>
  <c r="D94" i="1" l="1"/>
  <c r="D95" i="1" l="1"/>
  <c r="Q25" i="3" l="1"/>
  <c r="Q26" i="3" s="1"/>
  <c r="Y25" i="3" l="1"/>
  <c r="Y26" i="3" s="1"/>
  <c r="Y29" i="3" s="1"/>
  <c r="Y31" i="3" s="1"/>
  <c r="AA25" i="3" l="1"/>
  <c r="AE25" i="3" s="1"/>
  <c r="AE26" i="3" s="1"/>
  <c r="AA26" i="3" l="1"/>
  <c r="AA29" i="3"/>
  <c r="AA31" i="3" s="1"/>
  <c r="AE29" i="3"/>
  <c r="AE31" i="3" s="1"/>
  <c r="AF26" i="3" l="1"/>
  <c r="AE32" i="3"/>
  <c r="D140" i="2"/>
  <c r="AA32" i="3"/>
  <c r="D68" i="2"/>
</calcChain>
</file>

<file path=xl/sharedStrings.xml><?xml version="1.0" encoding="utf-8"?>
<sst xmlns="http://schemas.openxmlformats.org/spreadsheetml/2006/main" count="479" uniqueCount="276">
  <si>
    <t>Laguna Resorts &amp; Hotels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</si>
  <si>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</si>
  <si>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</si>
  <si>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</si>
  <si>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</si>
  <si>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</si>
  <si>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(Unaudited</t>
  </si>
  <si>
    <t>(Audited)</t>
  </si>
  <si>
    <t>but reviewed)</t>
  </si>
  <si>
    <t>Assets</t>
  </si>
  <si>
    <t>Current assets</t>
  </si>
  <si>
    <t>Cash and cash equivalents</t>
  </si>
  <si>
    <t>Trade and other receivables</t>
  </si>
  <si>
    <t xml:space="preserve">Inventories </t>
  </si>
  <si>
    <t>Property development cost</t>
  </si>
  <si>
    <t>Cost to obtain contracts with customers</t>
  </si>
  <si>
    <t>Other current financial asset</t>
  </si>
  <si>
    <t>Other current assets</t>
  </si>
  <si>
    <t>Total current assets</t>
  </si>
  <si>
    <t>Non-current assets</t>
  </si>
  <si>
    <t>Other non-current financial assets</t>
  </si>
  <si>
    <t xml:space="preserve">Long-term trade accounts receivable </t>
  </si>
  <si>
    <t>Investments in subsidiaries</t>
  </si>
  <si>
    <t>Investments in associates</t>
  </si>
  <si>
    <t>Long-term loans to subsidiaries</t>
  </si>
  <si>
    <t>Investment properties</t>
  </si>
  <si>
    <t xml:space="preserve">Property, plant and equipment </t>
  </si>
  <si>
    <t>Right-of-use assets</t>
  </si>
  <si>
    <t>Deferred tax assets</t>
  </si>
  <si>
    <t>Goodwill</t>
  </si>
  <si>
    <t>Other non-current assets</t>
  </si>
  <si>
    <t>Total non-current assets</t>
  </si>
  <si>
    <t>Total assets</t>
  </si>
  <si>
    <t>Statement of financial position (continued)</t>
  </si>
  <si>
    <t>Liabilities and shareholders' equity</t>
  </si>
  <si>
    <t>Current liabilities</t>
  </si>
  <si>
    <t>Trade and other payables</t>
  </si>
  <si>
    <t>Current portion of long-term loans from financial</t>
  </si>
  <si>
    <t xml:space="preserve">   institutions</t>
  </si>
  <si>
    <t>Current portion of lease liabilities</t>
  </si>
  <si>
    <t>Income tax payable</t>
  </si>
  <si>
    <t>Advance received from customers</t>
  </si>
  <si>
    <t>Other current liabilities</t>
  </si>
  <si>
    <t>Total current liabilities</t>
  </si>
  <si>
    <t>Non-current liabilities</t>
  </si>
  <si>
    <t>Long-term loans from subsidiaries</t>
  </si>
  <si>
    <t>Long-term loans from financial institutions,</t>
  </si>
  <si>
    <t xml:space="preserve">   net of current portion</t>
  </si>
  <si>
    <t>Provision for long-term employee benefits</t>
  </si>
  <si>
    <t>Deferred tax liabilities</t>
  </si>
  <si>
    <t>Lease liabilities,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</si>
  <si>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</si>
  <si>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</si>
  <si>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</si>
  <si>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</si>
  <si>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</si>
  <si>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</si>
  <si>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</si>
  <si>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</si>
  <si>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</si>
  <si>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</si>
  <si>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</si>
  <si>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</si>
  <si>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</si>
  <si>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</si>
  <si>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Other components of shareholders' equity</t>
  </si>
  <si>
    <t>Equity attributable to owners of the Company</t>
  </si>
  <si>
    <t xml:space="preserve">Equity attributable to non-controlling interests </t>
  </si>
  <si>
    <t xml:space="preserve">   of the subsidiaries</t>
  </si>
  <si>
    <t>Total shareholders' equity</t>
  </si>
  <si>
    <t>Total liabilities and shareholders' equity</t>
  </si>
  <si>
    <t>Directors</t>
  </si>
  <si>
    <t>(Unaudited but reviewed)</t>
  </si>
  <si>
    <t>Income statement</t>
  </si>
  <si>
    <t>(Unit: Thousand Baht, except earnings per share expressed in Baht)</t>
  </si>
  <si>
    <t>Revenues</t>
  </si>
  <si>
    <t>Revenue from hotel operations</t>
  </si>
  <si>
    <t>Revenue from property development operations</t>
  </si>
  <si>
    <t>Revenue from office rental operations</t>
  </si>
  <si>
    <t>Other income</t>
  </si>
  <si>
    <t>Total revenues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</si>
  <si>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</si>
  <si>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</si>
  <si>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</si>
  <si>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</si>
  <si>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</si>
  <si>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</si>
  <si>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</si>
  <si>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Operating profit (loss)</t>
  </si>
  <si>
    <t>Share of profit from investments in associates</t>
  </si>
  <si>
    <t>Finance income</t>
  </si>
  <si>
    <t>Finance cost</t>
  </si>
  <si>
    <t>Income tax revenue (expenses)</t>
  </si>
  <si>
    <t>Loss for the period</t>
  </si>
  <si>
    <t>Profit (loss) attributable to:</t>
  </si>
  <si>
    <t>Equity holders of the Company</t>
  </si>
  <si>
    <t>Non-controlling interests of the subsidiaries</t>
  </si>
  <si>
    <t>Earnings per share</t>
  </si>
  <si>
    <t>Basic earnings per share</t>
  </si>
  <si>
    <t>Statement of comprehensive income</t>
  </si>
  <si>
    <t>Other comprehensive income (loss):</t>
  </si>
  <si>
    <t>Other comprehensive income (loss) to be reclassified</t>
  </si>
  <si>
    <t xml:space="preserve">   to profit or loss in subsequent periods</t>
  </si>
  <si>
    <t xml:space="preserve">Exchange differences on translation of </t>
  </si>
  <si>
    <t xml:space="preserve">   financial statements in foreign currency</t>
  </si>
  <si>
    <t>Share of other comprehensive income from associates</t>
  </si>
  <si>
    <t>Other comprehensive income to be reclassified</t>
  </si>
  <si>
    <t xml:space="preserve">   to profit or loss in subsequent periods, net of income tax</t>
  </si>
  <si>
    <t>Other comprehensive income (loss) for the period</t>
  </si>
  <si>
    <t>Total comprehensive income (loss) for the period</t>
  </si>
  <si>
    <t>Total comprehensive income (loss) attributable to:</t>
  </si>
  <si>
    <t>Statement of changes in shareholders' equity</t>
  </si>
  <si>
    <t>Equity attributable to the owners of the Company</t>
  </si>
  <si>
    <t>Other comprehensive income</t>
  </si>
  <si>
    <t>Exchange</t>
  </si>
  <si>
    <t>differences on</t>
  </si>
  <si>
    <t>Equity attributable</t>
  </si>
  <si>
    <t xml:space="preserve">translation of </t>
  </si>
  <si>
    <t>investments in equity</t>
  </si>
  <si>
    <t>Share of other</t>
  </si>
  <si>
    <t>Total other</t>
  </si>
  <si>
    <t>Total equity</t>
  </si>
  <si>
    <t>to non-controlling</t>
  </si>
  <si>
    <t>Issued and fully</t>
  </si>
  <si>
    <t>financial</t>
  </si>
  <si>
    <t xml:space="preserve">Revaluation </t>
  </si>
  <si>
    <t>designated at fair</t>
  </si>
  <si>
    <t>comprehensive</t>
  </si>
  <si>
    <t>components of</t>
  </si>
  <si>
    <t>attributable to</t>
  </si>
  <si>
    <t xml:space="preserve"> interests</t>
  </si>
  <si>
    <t>Total</t>
  </si>
  <si>
    <t>paid-up</t>
  </si>
  <si>
    <t>Appropriated -</t>
  </si>
  <si>
    <t>statements in</t>
  </si>
  <si>
    <t xml:space="preserve">surplus </t>
  </si>
  <si>
    <t>value through other</t>
  </si>
  <si>
    <t>income (loss) from</t>
  </si>
  <si>
    <t>shareholders'</t>
  </si>
  <si>
    <t>owners of</t>
  </si>
  <si>
    <t xml:space="preserve">of the </t>
  </si>
  <si>
    <t>share capital</t>
  </si>
  <si>
    <t>statutory reserve</t>
  </si>
  <si>
    <t>Unappropriated</t>
  </si>
  <si>
    <t>foreign currency</t>
  </si>
  <si>
    <t>on assets</t>
  </si>
  <si>
    <t>comprehensive income</t>
  </si>
  <si>
    <t>associates</t>
  </si>
  <si>
    <t>equity</t>
  </si>
  <si>
    <t>the Company</t>
  </si>
  <si>
    <t>subsidiaries</t>
  </si>
  <si>
    <t>Reversal of revaluation surplus on disposal of assets</t>
  </si>
  <si>
    <t>Statement of changes in shareholders' equity (continued)</t>
  </si>
  <si>
    <t xml:space="preserve">Other comprehensive </t>
  </si>
  <si>
    <t>income</t>
  </si>
  <si>
    <t xml:space="preserve">components of </t>
  </si>
  <si>
    <t>Revaluation</t>
  </si>
  <si>
    <t>surplus on assets</t>
  </si>
  <si>
    <t xml:space="preserve">Total comprehensive income (loss) for the period 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</si>
  <si>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</si>
  <si>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</si>
  <si>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</si>
  <si>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</si>
  <si>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</si>
  <si>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</si>
  <si>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Deferred gain on right-of-use assets</t>
  </si>
  <si>
    <t xml:space="preserve">   Provision for long-term employee benefits 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</si>
  <si>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</si>
  <si>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</si>
  <si>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</si>
  <si>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</si>
  <si>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</si>
  <si>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</si>
  <si>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</si>
  <si>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</si>
  <si>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</si>
  <si>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</si>
  <si>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</si>
  <si>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</si>
  <si>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</si>
  <si>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</si>
  <si>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</si>
  <si>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</si>
  <si>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</si>
  <si>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</si>
  <si>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</si>
  <si>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received from interest income</t>
  </si>
  <si>
    <t xml:space="preserve">   Cash paid for interest expenses</t>
  </si>
  <si>
    <t xml:space="preserve">   Cash paid for income tax</t>
  </si>
  <si>
    <t>Net cash flows from (used in) operating activities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</si>
  <si>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</si>
  <si>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</si>
  <si>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</si>
  <si>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</si>
  <si>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</si>
  <si>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</si>
  <si>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</si>
  <si>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</si>
  <si>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</si>
  <si>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</si>
  <si>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</si>
  <si>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>Repayment of long-term loans from related company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</si>
  <si>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</si>
  <si>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</si>
  <si>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</si>
  <si>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</si>
  <si>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Net increase (decrease) in cash and cash equivalents</t>
  </si>
  <si>
    <t>Cash and cash equivalents at beginning of period</t>
  </si>
  <si>
    <t>Cash and cash equivalents at end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</si>
  <si>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</si>
  <si>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</si>
  <si>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</si>
  <si>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</si>
  <si>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Addition of right-of-use assets and lease liabilities</t>
  </si>
  <si>
    <t xml:space="preserve">   Allowance for expected credit losses (reversal)</t>
  </si>
  <si>
    <t xml:space="preserve">   Reduction of inventory to net realisable value</t>
  </si>
  <si>
    <t xml:space="preserve">Share discount from change in proportion of </t>
  </si>
  <si>
    <t xml:space="preserve">of investment </t>
  </si>
  <si>
    <t xml:space="preserve">in proportion </t>
  </si>
  <si>
    <t>from change</t>
  </si>
  <si>
    <t>Share discount</t>
  </si>
  <si>
    <t>in subsidiary</t>
  </si>
  <si>
    <t xml:space="preserve">   investment in subsidiary</t>
  </si>
  <si>
    <t xml:space="preserve">Other comprehensive income not to be reclassified </t>
  </si>
  <si>
    <t>Other comprehensive income for the period</t>
  </si>
  <si>
    <t>Gain on</t>
  </si>
  <si>
    <t>2023</t>
  </si>
  <si>
    <t>Balance as at 1 January 2023</t>
  </si>
  <si>
    <t>Profit (loss) before income tax expenses</t>
  </si>
  <si>
    <t>Profit (loss) for the period</t>
  </si>
  <si>
    <t>Profit (loss) attributable to equity holders of the Company</t>
  </si>
  <si>
    <t xml:space="preserve">   Provision for legal case</t>
  </si>
  <si>
    <t>Short-term loans from financial institutions</t>
  </si>
  <si>
    <t>Profit for the period</t>
  </si>
  <si>
    <t>Adjustments to reconcile profit (loss) before income tax expenses</t>
  </si>
  <si>
    <t xml:space="preserve">   through other comprehensive income, net of income tax</t>
  </si>
  <si>
    <t xml:space="preserve">Gain on changes in investments in equity designated at fair value  </t>
  </si>
  <si>
    <t>31 December 2023</t>
  </si>
  <si>
    <t>2024</t>
  </si>
  <si>
    <t>Balance as at 1 January 2024</t>
  </si>
  <si>
    <t xml:space="preserve">   (Gain) loss on sales of property, plant and equipment</t>
  </si>
  <si>
    <t>Net cash flows from (used) in investing activities</t>
  </si>
  <si>
    <t xml:space="preserve">   Share of other comprehensive income from associates</t>
  </si>
  <si>
    <t xml:space="preserve">   Reversal of reduction of property development cost </t>
  </si>
  <si>
    <t xml:space="preserve">      to net realisable value</t>
  </si>
  <si>
    <t>For the three-month period ended 30 June 2024</t>
  </si>
  <si>
    <t>Balance as at 30 June 2023</t>
  </si>
  <si>
    <t>Balance as at 30 June 2024</t>
  </si>
  <si>
    <t>As at 30 June 2024</t>
  </si>
  <si>
    <t>30 June 2024</t>
  </si>
  <si>
    <t>For the six-month period ended 30 June 2024</t>
  </si>
  <si>
    <t xml:space="preserve">   Payable from acquisition of investment properties</t>
  </si>
  <si>
    <t>Dividend paid</t>
  </si>
  <si>
    <t xml:space="preserve">   Dividend income from investment in subsidiary</t>
  </si>
  <si>
    <t xml:space="preserve">   Dividend income from investment in associate</t>
  </si>
  <si>
    <t>Dividend received from investment in subsidiary</t>
  </si>
  <si>
    <t>Dividend received from investment in associate</t>
  </si>
  <si>
    <t>Cash paid for acquistion of investment properties</t>
  </si>
  <si>
    <t xml:space="preserve">   Provision for fixed guaranteed returns</t>
  </si>
  <si>
    <t xml:space="preserve">   Provision for timeshare memberships</t>
  </si>
  <si>
    <t xml:space="preserve">   Cash received from income tax refund</t>
  </si>
  <si>
    <t>Share of loss from investments in associates</t>
  </si>
  <si>
    <t>Income tax revenue</t>
  </si>
  <si>
    <t>Profit attributable to equity holders of the Company</t>
  </si>
  <si>
    <t>Share of other comprehensive income (loss) from associates</t>
  </si>
  <si>
    <t>Total comprehensive income for the period</t>
  </si>
  <si>
    <t xml:space="preserve">   Transfer from property, plant and equipment to investment properties</t>
  </si>
  <si>
    <t xml:space="preserve">   Transfer from property development cost to investment properties</t>
  </si>
  <si>
    <t xml:space="preserve">Total comprehensive income for the period </t>
  </si>
  <si>
    <t>Increase (decrease) in short-term loans from financial institutions</t>
  </si>
  <si>
    <t xml:space="preserve">   Transfer deposit for purchase of land to property, plant and equipment</t>
  </si>
  <si>
    <t xml:space="preserve">   Transfer deposit for purchase of land to property development cost</t>
  </si>
  <si>
    <t xml:space="preserve">   Dividend receivable</t>
  </si>
  <si>
    <t xml:space="preserve">Other comprehensive income (loss) not to be reclassified </t>
  </si>
  <si>
    <t xml:space="preserve">   Bad debt expenses</t>
  </si>
  <si>
    <t>The accompanying condensed notes to interim financial statements are an integral part of the financial statements.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</si>
</sst>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(* #,##0.00_);_(* \(#,##0.00\);_(* &quot;-&quot;_);_(@_)"/>
  </numFmts>
  <fonts count="1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4"/>
      <name val="CordiaUPC"/>
      <family val="2"/>
      <charset val="222"/>
    </font>
    <font>
      <u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color theme="9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43" fontId="3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1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1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37" fontId="2" fillId="0" borderId="0" xfId="0" applyNumberFormat="1" applyFont="1" applyAlignment="1">
      <alignment vertical="center"/>
    </xf>
    <xf numFmtId="41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41" fontId="4" fillId="0" borderId="2" xfId="1" quotePrefix="1" applyNumberFormat="1" applyFont="1" applyFill="1" applyBorder="1" applyAlignment="1">
      <alignment horizontal="center" vertical="center"/>
    </xf>
    <xf numFmtId="165" fontId="4" fillId="0" borderId="2" xfId="1" quotePrefix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1" fontId="4" fillId="0" borderId="0" xfId="1" quotePrefix="1" applyNumberFormat="1" applyFont="1" applyFill="1" applyAlignment="1">
      <alignment horizontal="center" vertical="center"/>
    </xf>
    <xf numFmtId="165" fontId="4" fillId="0" borderId="0" xfId="1" quotePrefix="1" applyNumberFormat="1" applyFont="1" applyFill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41" fontId="4" fillId="0" borderId="0" xfId="1" applyNumberFormat="1" applyFont="1" applyFill="1" applyAlignment="1">
      <alignment horizontal="center" vertical="center"/>
    </xf>
    <xf numFmtId="165" fontId="4" fillId="0" borderId="0" xfId="1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41" fontId="8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center" vertical="center"/>
    </xf>
    <xf numFmtId="41" fontId="4" fillId="0" borderId="2" xfId="1" applyNumberFormat="1" applyFont="1" applyFill="1" applyBorder="1" applyAlignment="1">
      <alignment vertical="center"/>
    </xf>
    <xf numFmtId="41" fontId="4" fillId="0" borderId="0" xfId="0" quotePrefix="1" applyNumberFormat="1" applyFont="1" applyAlignment="1">
      <alignment horizontal="right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1" xfId="1" applyNumberFormat="1" applyFont="1" applyFill="1" applyBorder="1" applyAlignment="1">
      <alignment vertical="center"/>
    </xf>
    <xf numFmtId="41" fontId="4" fillId="0" borderId="0" xfId="2" applyNumberFormat="1" applyFont="1" applyFill="1" applyAlignment="1">
      <alignment vertical="center"/>
    </xf>
    <xf numFmtId="41" fontId="4" fillId="0" borderId="3" xfId="1" applyNumberFormat="1" applyFont="1" applyFill="1" applyBorder="1" applyAlignment="1">
      <alignment vertical="center"/>
    </xf>
    <xf numFmtId="41" fontId="4" fillId="0" borderId="0" xfId="6" applyNumberFormat="1" applyFont="1" applyFill="1" applyAlignment="1">
      <alignment vertical="center"/>
    </xf>
    <xf numFmtId="37" fontId="4" fillId="0" borderId="0" xfId="0" applyNumberFormat="1" applyFont="1" applyAlignment="1">
      <alignment vertical="center"/>
    </xf>
    <xf numFmtId="41" fontId="4" fillId="0" borderId="1" xfId="0" applyNumberFormat="1" applyFont="1" applyBorder="1" applyAlignment="1">
      <alignment vertical="center"/>
    </xf>
    <xf numFmtId="41" fontId="4" fillId="0" borderId="2" xfId="0" applyNumberFormat="1" applyFont="1" applyBorder="1" applyAlignment="1">
      <alignment vertical="center"/>
    </xf>
    <xf numFmtId="41" fontId="4" fillId="0" borderId="0" xfId="1" applyNumberFormat="1" applyFont="1" applyFill="1" applyAlignment="1">
      <alignment horizontal="right" vertical="center"/>
    </xf>
    <xf numFmtId="41" fontId="4" fillId="0" borderId="0" xfId="6" applyNumberFormat="1" applyFont="1" applyFill="1" applyAlignment="1">
      <alignment horizontal="right" vertical="center"/>
    </xf>
    <xf numFmtId="41" fontId="4" fillId="0" borderId="0" xfId="1" quotePrefix="1" applyNumberFormat="1" applyFont="1" applyFill="1" applyAlignment="1">
      <alignment horizontal="right" vertical="center"/>
    </xf>
    <xf numFmtId="41" fontId="4" fillId="0" borderId="0" xfId="6" quotePrefix="1" applyNumberFormat="1" applyFont="1" applyFill="1" applyAlignment="1">
      <alignment horizontal="right" vertical="center"/>
    </xf>
    <xf numFmtId="37" fontId="4" fillId="0" borderId="0" xfId="0" applyNumberFormat="1" applyFont="1" applyAlignment="1">
      <alignment horizontal="center" vertical="center"/>
    </xf>
    <xf numFmtId="41" fontId="4" fillId="0" borderId="1" xfId="6" applyNumberFormat="1" applyFont="1" applyFill="1" applyBorder="1" applyAlignment="1">
      <alignment vertical="center"/>
    </xf>
    <xf numFmtId="41" fontId="4" fillId="0" borderId="3" xfId="6" applyNumberFormat="1" applyFont="1" applyFill="1" applyBorder="1" applyAlignment="1">
      <alignment vertical="center"/>
    </xf>
    <xf numFmtId="41" fontId="4" fillId="0" borderId="0" xfId="1" applyNumberFormat="1" applyFont="1" applyFill="1" applyBorder="1" applyAlignment="1">
      <alignment vertical="center"/>
    </xf>
    <xf numFmtId="41" fontId="4" fillId="0" borderId="0" xfId="6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1" fontId="2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41" fontId="2" fillId="0" borderId="1" xfId="0" applyNumberFormat="1" applyFont="1" applyBorder="1" applyAlignment="1">
      <alignment horizontal="center" vertical="center"/>
    </xf>
    <xf numFmtId="37" fontId="2" fillId="0" borderId="1" xfId="0" applyNumberFormat="1" applyFont="1" applyBorder="1" applyAlignment="1">
      <alignment horizontal="center" vertical="center"/>
    </xf>
    <xf numFmtId="41" fontId="4" fillId="0" borderId="1" xfId="0" quotePrefix="1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41" fontId="4" fillId="0" borderId="1" xfId="0" quotePrefix="1" applyNumberFormat="1" applyFont="1" applyBorder="1" applyAlignment="1">
      <alignment horizontal="right" vertical="center"/>
    </xf>
    <xf numFmtId="37" fontId="4" fillId="0" borderId="1" xfId="0" applyNumberFormat="1" applyFont="1" applyBorder="1" applyAlignment="1">
      <alignment horizontal="right" vertical="center"/>
    </xf>
    <xf numFmtId="41" fontId="4" fillId="0" borderId="5" xfId="0" applyNumberFormat="1" applyFont="1" applyBorder="1" applyAlignment="1">
      <alignment vertical="center"/>
    </xf>
    <xf numFmtId="165" fontId="4" fillId="0" borderId="3" xfId="1" applyNumberFormat="1" applyFont="1" applyFill="1" applyBorder="1" applyAlignment="1">
      <alignment vertical="center"/>
    </xf>
    <xf numFmtId="43" fontId="4" fillId="0" borderId="3" xfId="1" applyFont="1" applyFill="1" applyBorder="1" applyAlignment="1">
      <alignment vertical="center"/>
    </xf>
    <xf numFmtId="39" fontId="4" fillId="0" borderId="0" xfId="0" applyNumberFormat="1" applyFont="1" applyAlignment="1">
      <alignment vertical="center"/>
    </xf>
    <xf numFmtId="41" fontId="4" fillId="0" borderId="3" xfId="0" applyNumberFormat="1" applyFont="1" applyBorder="1" applyAlignment="1">
      <alignment vertical="center"/>
    </xf>
    <xf numFmtId="43" fontId="4" fillId="0" borderId="0" xfId="0" applyNumberFormat="1" applyFont="1" applyAlignment="1">
      <alignment vertical="center"/>
    </xf>
    <xf numFmtId="41" fontId="4" fillId="0" borderId="1" xfId="0" applyNumberFormat="1" applyFont="1" applyBorder="1" applyAlignment="1">
      <alignment horizontal="right" vertical="center"/>
    </xf>
    <xf numFmtId="165" fontId="4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1" fontId="6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0" fontId="9" fillId="0" borderId="0" xfId="3" applyFont="1" applyAlignment="1">
      <alignment vertical="center"/>
    </xf>
    <xf numFmtId="0" fontId="9" fillId="0" borderId="0" xfId="3" applyFont="1" applyAlignment="1">
      <alignment horizontal="center" vertical="center"/>
    </xf>
    <xf numFmtId="41" fontId="9" fillId="0" borderId="0" xfId="0" applyNumberFormat="1" applyFont="1" applyAlignment="1">
      <alignment horizontal="right"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41" fontId="9" fillId="0" borderId="0" xfId="3" applyNumberFormat="1" applyFont="1" applyAlignment="1">
      <alignment horizontal="right" vertical="center"/>
    </xf>
    <xf numFmtId="37" fontId="9" fillId="0" borderId="0" xfId="0" applyNumberFormat="1" applyFont="1" applyAlignment="1">
      <alignment horizontal="right" vertical="center"/>
    </xf>
    <xf numFmtId="0" fontId="10" fillId="0" borderId="1" xfId="3" applyFont="1" applyBorder="1" applyAlignment="1">
      <alignment horizontal="centerContinuous" vertical="center"/>
    </xf>
    <xf numFmtId="0" fontId="9" fillId="0" borderId="1" xfId="3" applyFont="1" applyBorder="1" applyAlignment="1">
      <alignment horizontal="centerContinuous" vertical="center"/>
    </xf>
    <xf numFmtId="0" fontId="9" fillId="0" borderId="6" xfId="3" applyFont="1" applyBorder="1" applyAlignment="1">
      <alignment vertical="center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vertical="center"/>
    </xf>
    <xf numFmtId="0" fontId="9" fillId="0" borderId="0" xfId="3" applyFont="1" applyAlignment="1">
      <alignment horizontal="centerContinuous" vertical="center"/>
    </xf>
    <xf numFmtId="0" fontId="11" fillId="0" borderId="0" xfId="3" applyFont="1" applyAlignment="1">
      <alignment horizontal="center" vertical="center"/>
    </xf>
    <xf numFmtId="41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1" fontId="9" fillId="0" borderId="0" xfId="0" applyNumberFormat="1" applyFont="1" applyAlignment="1">
      <alignment horizontal="left" vertical="center"/>
    </xf>
    <xf numFmtId="41" fontId="9" fillId="0" borderId="5" xfId="0" applyNumberFormat="1" applyFont="1" applyBorder="1" applyAlignment="1">
      <alignment horizontal="right" vertical="center"/>
    </xf>
    <xf numFmtId="41" fontId="9" fillId="0" borderId="6" xfId="0" applyNumberFormat="1" applyFont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7" fontId="9" fillId="0" borderId="0" xfId="0" applyNumberFormat="1" applyFont="1" applyAlignment="1">
      <alignment vertical="center"/>
    </xf>
    <xf numFmtId="41" fontId="9" fillId="0" borderId="0" xfId="3" applyNumberFormat="1" applyFont="1" applyAlignment="1">
      <alignment vertical="center"/>
    </xf>
    <xf numFmtId="167" fontId="9" fillId="0" borderId="0" xfId="3" applyNumberFormat="1" applyFont="1" applyAlignment="1">
      <alignment vertical="center"/>
    </xf>
    <xf numFmtId="0" fontId="10" fillId="0" borderId="0" xfId="3" applyFont="1" applyAlignment="1">
      <alignment horizontal="left" vertical="center"/>
    </xf>
    <xf numFmtId="166" fontId="10" fillId="0" borderId="0" xfId="3" applyNumberFormat="1" applyFont="1" applyAlignment="1">
      <alignment horizontal="center" vertical="center"/>
    </xf>
    <xf numFmtId="166" fontId="10" fillId="0" borderId="0" xfId="3" applyNumberFormat="1" applyFont="1" applyAlignment="1">
      <alignment horizontal="left" vertical="center"/>
    </xf>
    <xf numFmtId="0" fontId="9" fillId="2" borderId="0" xfId="0" applyFont="1" applyFill="1" applyAlignment="1">
      <alignment vertical="center"/>
    </xf>
    <xf numFmtId="43" fontId="9" fillId="0" borderId="0" xfId="1" applyFont="1" applyFill="1" applyBorder="1" applyAlignment="1">
      <alignment horizontal="right" vertical="center"/>
    </xf>
    <xf numFmtId="43" fontId="9" fillId="0" borderId="0" xfId="1" applyFont="1" applyFill="1" applyBorder="1" applyAlignment="1">
      <alignment vertical="center"/>
    </xf>
    <xf numFmtId="167" fontId="9" fillId="0" borderId="0" xfId="1" applyNumberFormat="1" applyFont="1" applyFill="1" applyBorder="1" applyAlignment="1">
      <alignment horizontal="right" vertical="center"/>
    </xf>
    <xf numFmtId="167" fontId="9" fillId="0" borderId="0" xfId="1" applyNumberFormat="1" applyFont="1" applyFill="1" applyBorder="1" applyAlignment="1">
      <alignment vertical="center"/>
    </xf>
    <xf numFmtId="0" fontId="12" fillId="0" borderId="0" xfId="3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0" xfId="3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0" fontId="8" fillId="0" borderId="0" xfId="3" applyFont="1" applyAlignment="1">
      <alignment vertical="center"/>
    </xf>
    <xf numFmtId="37" fontId="8" fillId="0" borderId="0" xfId="0" applyNumberFormat="1" applyFont="1" applyAlignment="1">
      <alignment horizontal="right" vertical="center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41" fontId="8" fillId="0" borderId="1" xfId="0" applyNumberFormat="1" applyFont="1" applyBorder="1" applyAlignment="1">
      <alignment horizontal="right" vertical="center"/>
    </xf>
    <xf numFmtId="41" fontId="8" fillId="0" borderId="1" xfId="0" applyNumberFormat="1" applyFont="1" applyBorder="1" applyAlignment="1">
      <alignment horizontal="left" vertical="center"/>
    </xf>
    <xf numFmtId="41" fontId="8" fillId="0" borderId="0" xfId="0" applyNumberFormat="1" applyFont="1" applyAlignment="1">
      <alignment horizontal="left" vertical="center"/>
    </xf>
    <xf numFmtId="41" fontId="8" fillId="0" borderId="5" xfId="0" applyNumberFormat="1" applyFont="1" applyBorder="1" applyAlignment="1">
      <alignment horizontal="right" vertical="center"/>
    </xf>
    <xf numFmtId="41" fontId="8" fillId="0" borderId="7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41" fontId="8" fillId="0" borderId="0" xfId="3" applyNumberFormat="1" applyFont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vertical="center"/>
    </xf>
    <xf numFmtId="41" fontId="13" fillId="0" borderId="0" xfId="3" applyNumberFormat="1" applyFont="1" applyAlignment="1">
      <alignment horizontal="center" vertical="center"/>
    </xf>
    <xf numFmtId="41" fontId="13" fillId="0" borderId="0" xfId="3" applyNumberFormat="1" applyFont="1" applyAlignment="1">
      <alignment vertical="center"/>
    </xf>
    <xf numFmtId="0" fontId="14" fillId="0" borderId="0" xfId="0" applyFont="1" applyAlignment="1">
      <alignment vertical="center"/>
    </xf>
    <xf numFmtId="37" fontId="1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37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1" fontId="0" fillId="0" borderId="0" xfId="4" applyNumberFormat="1" applyFont="1" applyAlignment="1">
      <alignment horizontal="center" vertical="center"/>
    </xf>
    <xf numFmtId="165" fontId="0" fillId="0" borderId="0" xfId="1" applyNumberFormat="1" applyFont="1" applyFill="1" applyAlignment="1">
      <alignment vertical="center"/>
    </xf>
    <xf numFmtId="43" fontId="0" fillId="0" borderId="0" xfId="1" applyFont="1" applyFill="1" applyAlignment="1">
      <alignment vertical="center"/>
    </xf>
    <xf numFmtId="43" fontId="0" fillId="0" borderId="0" xfId="1" applyFont="1" applyAlignment="1">
      <alignment vertical="center"/>
    </xf>
    <xf numFmtId="41" fontId="0" fillId="0" borderId="0" xfId="1" applyNumberFormat="1" applyFont="1" applyFill="1" applyAlignment="1">
      <alignment vertical="center"/>
    </xf>
    <xf numFmtId="0" fontId="15" fillId="0" borderId="0" xfId="0" quotePrefix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5" applyFont="1" applyAlignment="1">
      <alignment vertical="center"/>
    </xf>
    <xf numFmtId="37" fontId="0" fillId="0" borderId="0" xfId="5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37" fontId="0" fillId="0" borderId="0" xfId="0" applyNumberFormat="1" applyAlignment="1">
      <alignment vertical="center"/>
    </xf>
    <xf numFmtId="41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37" fontId="0" fillId="0" borderId="0" xfId="0" applyNumberFormat="1" applyAlignment="1">
      <alignment horizontal="right" vertical="center"/>
    </xf>
    <xf numFmtId="0" fontId="0" fillId="0" borderId="2" xfId="0" quotePrefix="1" applyBorder="1" applyAlignment="1">
      <alignment horizontal="center" vertical="center"/>
    </xf>
    <xf numFmtId="41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vertical="center"/>
    </xf>
    <xf numFmtId="41" fontId="0" fillId="0" borderId="0" xfId="0" quotePrefix="1" applyNumberFormat="1" applyAlignment="1">
      <alignment horizontal="right" vertical="center"/>
    </xf>
    <xf numFmtId="41" fontId="0" fillId="0" borderId="1" xfId="0" applyNumberFormat="1" applyBorder="1" applyAlignment="1">
      <alignment vertical="center"/>
    </xf>
    <xf numFmtId="41" fontId="0" fillId="0" borderId="1" xfId="0" applyNumberFormat="1" applyBorder="1" applyAlignment="1">
      <alignment horizontal="right" vertical="center"/>
    </xf>
    <xf numFmtId="37" fontId="0" fillId="0" borderId="0" xfId="0" applyNumberFormat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0" fillId="0" borderId="2" xfId="0" applyNumberFormat="1" applyBorder="1" applyAlignment="1">
      <alignment vertical="center"/>
    </xf>
    <xf numFmtId="41" fontId="0" fillId="0" borderId="1" xfId="0" quotePrefix="1" applyNumberFormat="1" applyBorder="1" applyAlignment="1">
      <alignment horizontal="right" vertical="center"/>
    </xf>
    <xf numFmtId="41" fontId="0" fillId="0" borderId="3" xfId="0" applyNumberFormat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41" fontId="9" fillId="0" borderId="8" xfId="0" applyNumberFormat="1" applyFont="1" applyBorder="1" applyAlignment="1">
      <alignment horizontal="right" vertical="center"/>
    </xf>
    <xf numFmtId="41" fontId="9" fillId="0" borderId="9" xfId="0" applyNumberFormat="1" applyFont="1" applyBorder="1" applyAlignment="1">
      <alignment horizontal="right" vertical="center"/>
    </xf>
    <xf numFmtId="41" fontId="9" fillId="0" borderId="9" xfId="0" applyNumberFormat="1" applyFont="1" applyBorder="1" applyAlignment="1">
      <alignment vertical="center"/>
    </xf>
    <xf numFmtId="41" fontId="9" fillId="0" borderId="8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41" fontId="8" fillId="0" borderId="0" xfId="0" applyNumberFormat="1" applyFont="1" applyBorder="1" applyAlignment="1">
      <alignment vertical="center"/>
    </xf>
    <xf numFmtId="41" fontId="8" fillId="0" borderId="0" xfId="0" applyNumberFormat="1" applyFont="1" applyBorder="1" applyAlignment="1">
      <alignment horizontal="right" vertical="center"/>
    </xf>
    <xf numFmtId="41" fontId="8" fillId="0" borderId="8" xfId="0" applyNumberFormat="1" applyFont="1" applyBorder="1" applyAlignment="1">
      <alignment horizontal="right" vertical="center"/>
    </xf>
    <xf numFmtId="41" fontId="8" fillId="0" borderId="9" xfId="0" applyNumberFormat="1" applyFont="1" applyBorder="1" applyAlignment="1">
      <alignment horizontal="right" vertical="center"/>
    </xf>
  </cellXfs>
  <cellStyles count="7">
    <cellStyle name="Comma" xfId="1" builtinId="3"/>
    <cellStyle name="Comma 2" xfId="6" xr:uid="{00000000-0005-0000-0000-000001000000}"/>
    <cellStyle name="Normal" xfId="0" builtinId="0"/>
    <cellStyle name="Normal 102" xfId="5" xr:uid="{00000000-0005-0000-0000-000003000000}"/>
    <cellStyle name="Normal 2" xfId="3" xr:uid="{00000000-0005-0000-0000-000004000000}"/>
    <cellStyle name="Normal 3" xfId="4" xr:uid="{00000000-0005-0000-0000-000005000000}"/>
    <cellStyle name="Percent 2" xfId="2" xr:uid="{00000000-0005-0000-0000-000006000000}"/>
  </cellStyles>
  <dxfs count="0"/>
  <tableStyles count="0" defaultTableStyle="TableStyleMedium2" defaultPivotStyle="PivotStyleLight16"/>
  <colors>
    <mruColors>
      <color rgb="FFCCFF99"/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2"/>
  <sheetViews>
    <sheetView showGridLines="0" view="pageBreakPreview" topLeftCell="A79" zoomScale="130" zoomScaleNormal="70" zoomScaleSheetLayoutView="130" workbookViewId="0">
      <selection activeCell="A82" sqref="A82"/>
    </sheetView>
  </sheetViews>
  <sheetFormatPr defaultColWidth="9.42578125" defaultRowHeight="21.75" customHeight="1" x14ac:dyDescent="0.2"/>
  <cols>
    <col min="1" max="1" width="38.42578125" style="2" customWidth="1"/>
    <col min="2" max="2" width="6.42578125" style="2" customWidth="1"/>
    <col min="3" max="3" width="1.42578125" style="2" customWidth="1"/>
    <col min="4" max="4" width="15.5703125" style="10" customWidth="1"/>
    <col min="5" max="5" width="1.42578125" style="2" customWidth="1"/>
    <col min="6" max="6" width="15.5703125" style="11" customWidth="1"/>
    <col min="7" max="7" width="1.42578125" style="2" customWidth="1"/>
    <col min="8" max="8" width="15.5703125" style="10" customWidth="1"/>
    <col min="9" max="9" width="1.42578125" style="2" customWidth="1"/>
    <col min="10" max="10" width="15.5703125" style="11" customWidth="1"/>
    <col min="11" max="11" width="0.42578125" style="2" customWidth="1"/>
    <col min="12" max="12" width="10.5703125" style="2" hidden="1" customWidth="1"/>
    <col min="13" max="16384" width="9.42578125" style="2"/>
  </cols>
  <sheetData>
    <row r="1" spans="1:17" s="1" customFormat="1" ht="21.75" customHeight="1" x14ac:dyDescent="0.2">
      <c r="A1" s="1" t="s">
        <v>0</v>
      </c>
      <c r="D1" s="7"/>
      <c r="F1" s="8"/>
      <c r="H1" s="7"/>
      <c r="J1" s="8"/>
    </row>
    <row r="2" spans="1:17" s="1" customFormat="1" ht="21.75" customHeight="1" x14ac:dyDescent="0.2">
      <c r="A2" s="1" t="s">
        <v>1</v>
      </c>
      <c r="D2" s="7"/>
      <c r="F2" s="8"/>
      <c r="H2" s="7"/>
      <c r="J2" s="8"/>
    </row>
    <row r="3" spans="1:17" s="1" customFormat="1" ht="21.75" customHeight="1" x14ac:dyDescent="0.2">
      <c r="A3" s="1" t="s">
        <v>248</v>
      </c>
      <c r="D3" s="7"/>
      <c r="F3" s="8"/>
      <c r="H3" s="7"/>
      <c r="J3" s="8"/>
      <c r="K3" s="9"/>
    </row>
    <row r="4" spans="1:17" ht="21.75" customHeight="1" x14ac:dyDescent="0.2">
      <c r="J4" s="12" t="s">
        <v>2</v>
      </c>
      <c r="K4" s="3"/>
    </row>
    <row r="5" spans="1:17" s="13" customFormat="1" ht="21.75" customHeight="1" x14ac:dyDescent="0.2">
      <c r="A5" s="153"/>
      <c r="D5" s="159" t="s">
        <v>3</v>
      </c>
      <c r="E5" s="159"/>
      <c r="F5" s="159"/>
      <c r="G5" s="6"/>
      <c r="H5" s="159" t="s">
        <v>4</v>
      </c>
      <c r="I5" s="159"/>
      <c r="J5" s="159"/>
      <c r="K5" s="15"/>
    </row>
    <row r="6" spans="1:17" s="6" customFormat="1" ht="21.75" customHeight="1" x14ac:dyDescent="0.2">
      <c r="B6" s="4" t="s">
        <v>5</v>
      </c>
      <c r="D6" s="16" t="s">
        <v>249</v>
      </c>
      <c r="F6" s="17" t="s">
        <v>237</v>
      </c>
      <c r="H6" s="16" t="s">
        <v>249</v>
      </c>
      <c r="J6" s="17" t="s">
        <v>237</v>
      </c>
      <c r="K6" s="15"/>
    </row>
    <row r="7" spans="1:17" s="6" customFormat="1" ht="21.75" customHeight="1" x14ac:dyDescent="0.2">
      <c r="B7" s="18"/>
      <c r="D7" s="19" t="s">
        <v>6</v>
      </c>
      <c r="F7" s="20" t="s">
        <v>7</v>
      </c>
      <c r="H7" s="19" t="s">
        <v>6</v>
      </c>
      <c r="J7" s="20" t="s">
        <v>7</v>
      </c>
      <c r="K7" s="21"/>
    </row>
    <row r="8" spans="1:17" s="6" customFormat="1" ht="21.75" customHeight="1" x14ac:dyDescent="0.2">
      <c r="B8" s="18"/>
      <c r="D8" s="19" t="s">
        <v>8</v>
      </c>
      <c r="F8" s="20"/>
      <c r="H8" s="19" t="s">
        <v>8</v>
      </c>
      <c r="J8" s="20"/>
      <c r="K8" s="21"/>
    </row>
    <row r="9" spans="1:17" s="6" customFormat="1" ht="21.75" customHeight="1" x14ac:dyDescent="0.2">
      <c r="A9" s="1" t="s">
        <v>9</v>
      </c>
      <c r="D9" s="22"/>
      <c r="F9" s="23"/>
      <c r="H9" s="22"/>
      <c r="J9" s="23"/>
    </row>
    <row r="10" spans="1:17" ht="21.75" customHeight="1" x14ac:dyDescent="0.2">
      <c r="A10" s="1" t="s">
        <v>10</v>
      </c>
    </row>
    <row r="11" spans="1:17" ht="21.75" customHeight="1" x14ac:dyDescent="0.2">
      <c r="A11" s="2" t="s">
        <v>11</v>
      </c>
      <c r="B11" s="24"/>
      <c r="D11" s="10">
        <v>1072896</v>
      </c>
      <c r="E11" s="5"/>
      <c r="F11" s="10">
        <v>1453363</v>
      </c>
      <c r="G11" s="5"/>
      <c r="H11" s="10">
        <v>432839</v>
      </c>
      <c r="I11" s="5"/>
      <c r="J11" s="10">
        <v>419478</v>
      </c>
      <c r="K11" s="5"/>
      <c r="L11" s="5"/>
      <c r="M11" s="5"/>
      <c r="O11" s="5"/>
      <c r="Q11" s="5"/>
    </row>
    <row r="12" spans="1:17" ht="21.75" customHeight="1" x14ac:dyDescent="0.2">
      <c r="A12" s="2" t="s">
        <v>12</v>
      </c>
      <c r="B12" s="24">
        <v>2</v>
      </c>
      <c r="D12" s="10">
        <v>937873</v>
      </c>
      <c r="E12" s="5"/>
      <c r="F12" s="10">
        <v>1004808</v>
      </c>
      <c r="G12" s="5"/>
      <c r="H12" s="10">
        <v>367265</v>
      </c>
      <c r="I12" s="5"/>
      <c r="J12" s="10">
        <v>163340</v>
      </c>
      <c r="K12" s="5"/>
      <c r="L12" s="5"/>
      <c r="M12" s="5"/>
      <c r="O12" s="5"/>
      <c r="Q12" s="5"/>
    </row>
    <row r="13" spans="1:17" ht="21.75" customHeight="1" x14ac:dyDescent="0.2">
      <c r="A13" s="2" t="s">
        <v>13</v>
      </c>
      <c r="B13" s="24"/>
      <c r="D13" s="10">
        <v>167782</v>
      </c>
      <c r="E13" s="5"/>
      <c r="F13" s="10">
        <v>160081</v>
      </c>
      <c r="G13" s="5"/>
      <c r="H13" s="10">
        <v>0</v>
      </c>
      <c r="I13" s="5"/>
      <c r="J13" s="10">
        <v>0</v>
      </c>
      <c r="K13" s="5"/>
      <c r="L13" s="5"/>
      <c r="M13" s="5"/>
      <c r="O13" s="5"/>
      <c r="Q13" s="5"/>
    </row>
    <row r="14" spans="1:17" ht="21.75" customHeight="1" x14ac:dyDescent="0.2">
      <c r="A14" s="2" t="s">
        <v>14</v>
      </c>
      <c r="B14" s="24">
        <v>4</v>
      </c>
      <c r="D14" s="10">
        <v>4307985</v>
      </c>
      <c r="E14" s="5"/>
      <c r="F14" s="10">
        <v>3536579</v>
      </c>
      <c r="G14" s="5"/>
      <c r="H14" s="10">
        <v>111429</v>
      </c>
      <c r="I14" s="5"/>
      <c r="J14" s="10">
        <v>111429</v>
      </c>
      <c r="K14" s="26"/>
      <c r="L14" s="5"/>
      <c r="M14" s="5"/>
      <c r="O14" s="5"/>
      <c r="Q14" s="5"/>
    </row>
    <row r="15" spans="1:17" ht="21.75" customHeight="1" x14ac:dyDescent="0.2">
      <c r="A15" s="2" t="s">
        <v>15</v>
      </c>
      <c r="B15" s="24"/>
      <c r="D15" s="10">
        <v>537735</v>
      </c>
      <c r="E15" s="5"/>
      <c r="F15" s="10">
        <v>318327</v>
      </c>
      <c r="G15" s="5"/>
      <c r="H15" s="10">
        <v>0</v>
      </c>
      <c r="I15" s="5"/>
      <c r="J15" s="10">
        <v>0</v>
      </c>
      <c r="K15" s="26"/>
      <c r="L15" s="5"/>
      <c r="M15" s="5"/>
      <c r="O15" s="5"/>
      <c r="Q15" s="5"/>
    </row>
    <row r="16" spans="1:17" ht="21.75" customHeight="1" x14ac:dyDescent="0.2">
      <c r="A16" s="2" t="s">
        <v>16</v>
      </c>
      <c r="B16" s="24"/>
      <c r="D16" s="10">
        <v>16839</v>
      </c>
      <c r="E16" s="5"/>
      <c r="F16" s="10">
        <v>16768</v>
      </c>
      <c r="G16" s="5"/>
      <c r="H16" s="10">
        <v>2386</v>
      </c>
      <c r="I16" s="5"/>
      <c r="J16" s="10">
        <v>2386</v>
      </c>
      <c r="K16" s="26"/>
      <c r="L16" s="5"/>
      <c r="M16" s="5"/>
      <c r="O16" s="5"/>
      <c r="Q16" s="5"/>
    </row>
    <row r="17" spans="1:17" ht="21.75" customHeight="1" x14ac:dyDescent="0.2">
      <c r="A17" s="2" t="s">
        <v>17</v>
      </c>
      <c r="B17" s="24"/>
      <c r="D17" s="10">
        <v>305765</v>
      </c>
      <c r="E17" s="5"/>
      <c r="F17" s="10">
        <v>377614</v>
      </c>
      <c r="G17" s="5"/>
      <c r="H17" s="10">
        <v>21624</v>
      </c>
      <c r="I17" s="5"/>
      <c r="J17" s="10">
        <v>20652</v>
      </c>
      <c r="K17" s="5"/>
      <c r="L17" s="5"/>
      <c r="M17" s="5"/>
      <c r="O17" s="5"/>
      <c r="Q17" s="5"/>
    </row>
    <row r="18" spans="1:17" ht="21.75" customHeight="1" x14ac:dyDescent="0.2">
      <c r="A18" s="1" t="s">
        <v>18</v>
      </c>
      <c r="B18" s="24"/>
      <c r="D18" s="27">
        <f>SUM(D11:D17)</f>
        <v>7346875</v>
      </c>
      <c r="E18" s="5"/>
      <c r="F18" s="27">
        <f>SUM(F11:F17)</f>
        <v>6867540</v>
      </c>
      <c r="G18" s="5"/>
      <c r="H18" s="27">
        <f>SUM(H11:H17)</f>
        <v>935543</v>
      </c>
      <c r="I18" s="5"/>
      <c r="J18" s="27">
        <f>SUM(J11:J17)</f>
        <v>717285</v>
      </c>
      <c r="K18" s="5"/>
      <c r="L18" s="5"/>
      <c r="M18" s="5"/>
      <c r="O18" s="5"/>
      <c r="Q18" s="5"/>
    </row>
    <row r="19" spans="1:17" ht="21.75" customHeight="1" x14ac:dyDescent="0.2">
      <c r="A19" s="1" t="s">
        <v>19</v>
      </c>
      <c r="B19" s="24"/>
      <c r="E19" s="5"/>
      <c r="F19" s="10"/>
      <c r="G19" s="5"/>
      <c r="I19" s="5"/>
      <c r="J19" s="10"/>
      <c r="L19" s="5"/>
      <c r="M19" s="5"/>
      <c r="O19" s="5"/>
      <c r="Q19" s="5"/>
    </row>
    <row r="20" spans="1:17" ht="21.75" customHeight="1" x14ac:dyDescent="0.2">
      <c r="A20" s="2" t="s">
        <v>20</v>
      </c>
      <c r="B20" s="24"/>
      <c r="D20" s="10">
        <v>991373</v>
      </c>
      <c r="E20" s="5"/>
      <c r="F20" s="10">
        <v>867137</v>
      </c>
      <c r="G20" s="5"/>
      <c r="H20" s="10">
        <v>0</v>
      </c>
      <c r="I20" s="5"/>
      <c r="J20" s="10">
        <v>0</v>
      </c>
      <c r="L20" s="5"/>
      <c r="M20" s="5"/>
      <c r="O20" s="5"/>
      <c r="Q20" s="5"/>
    </row>
    <row r="21" spans="1:17" ht="21.75" customHeight="1" x14ac:dyDescent="0.2">
      <c r="A21" s="2" t="s">
        <v>21</v>
      </c>
      <c r="B21" s="24">
        <v>5</v>
      </c>
      <c r="D21" s="10">
        <v>549302</v>
      </c>
      <c r="E21" s="5"/>
      <c r="F21" s="10">
        <v>499313</v>
      </c>
      <c r="G21" s="5"/>
      <c r="H21" s="10">
        <v>0</v>
      </c>
      <c r="I21" s="5"/>
      <c r="J21" s="10">
        <v>0</v>
      </c>
      <c r="K21" s="6"/>
      <c r="L21" s="5"/>
      <c r="M21" s="5"/>
      <c r="O21" s="5"/>
      <c r="Q21" s="5"/>
    </row>
    <row r="22" spans="1:17" ht="21.75" customHeight="1" x14ac:dyDescent="0.2">
      <c r="A22" s="2" t="s">
        <v>22</v>
      </c>
      <c r="B22" s="24">
        <v>6</v>
      </c>
      <c r="D22" s="10">
        <v>0</v>
      </c>
      <c r="E22" s="5"/>
      <c r="F22" s="10">
        <v>0</v>
      </c>
      <c r="G22" s="5"/>
      <c r="H22" s="10">
        <v>4242655</v>
      </c>
      <c r="I22" s="5"/>
      <c r="J22" s="10">
        <v>4242655</v>
      </c>
      <c r="K22" s="6"/>
      <c r="L22" s="5"/>
      <c r="M22" s="5"/>
      <c r="O22" s="5"/>
      <c r="Q22" s="5"/>
    </row>
    <row r="23" spans="1:17" ht="21.75" customHeight="1" x14ac:dyDescent="0.2">
      <c r="A23" s="2" t="s">
        <v>23</v>
      </c>
      <c r="B23" s="24">
        <v>7</v>
      </c>
      <c r="D23" s="10">
        <v>1081875</v>
      </c>
      <c r="E23" s="5"/>
      <c r="F23" s="10">
        <v>1076643</v>
      </c>
      <c r="G23" s="5"/>
      <c r="H23" s="10">
        <v>777454</v>
      </c>
      <c r="I23" s="5"/>
      <c r="J23" s="10">
        <v>777454</v>
      </c>
      <c r="K23" s="6"/>
      <c r="L23" s="5"/>
      <c r="M23" s="5"/>
      <c r="O23" s="5"/>
      <c r="Q23" s="5"/>
    </row>
    <row r="24" spans="1:17" ht="21.75" customHeight="1" x14ac:dyDescent="0.2">
      <c r="A24" s="2" t="s">
        <v>24</v>
      </c>
      <c r="B24" s="24">
        <v>3</v>
      </c>
      <c r="D24" s="10">
        <v>0</v>
      </c>
      <c r="E24" s="5"/>
      <c r="F24" s="10">
        <v>0</v>
      </c>
      <c r="G24" s="5"/>
      <c r="H24" s="10">
        <v>1017000</v>
      </c>
      <c r="I24" s="5"/>
      <c r="J24" s="10">
        <v>1335000</v>
      </c>
      <c r="L24" s="5"/>
      <c r="M24" s="5"/>
      <c r="O24" s="5"/>
      <c r="Q24" s="5"/>
    </row>
    <row r="25" spans="1:17" ht="21.75" customHeight="1" x14ac:dyDescent="0.2">
      <c r="A25" s="2" t="s">
        <v>25</v>
      </c>
      <c r="B25" s="24">
        <v>8</v>
      </c>
      <c r="D25" s="10">
        <v>1624202</v>
      </c>
      <c r="E25" s="5"/>
      <c r="F25" s="10">
        <v>1624202</v>
      </c>
      <c r="G25" s="5"/>
      <c r="H25" s="10">
        <v>226595</v>
      </c>
      <c r="I25" s="5"/>
      <c r="J25" s="10">
        <v>226595</v>
      </c>
      <c r="K25" s="28"/>
      <c r="L25" s="5"/>
      <c r="M25" s="5"/>
      <c r="O25" s="5"/>
      <c r="Q25" s="5"/>
    </row>
    <row r="26" spans="1:17" ht="21.75" customHeight="1" x14ac:dyDescent="0.2">
      <c r="A26" s="2" t="s">
        <v>26</v>
      </c>
      <c r="B26" s="24">
        <v>9</v>
      </c>
      <c r="D26" s="10">
        <v>18624016</v>
      </c>
      <c r="E26" s="5"/>
      <c r="F26" s="10">
        <v>18596447</v>
      </c>
      <c r="G26" s="5"/>
      <c r="H26" s="10">
        <v>33140</v>
      </c>
      <c r="I26" s="5"/>
      <c r="J26" s="10">
        <v>31744</v>
      </c>
      <c r="L26" s="5"/>
      <c r="M26" s="5"/>
      <c r="O26" s="5"/>
      <c r="Q26" s="5"/>
    </row>
    <row r="27" spans="1:17" ht="21.75" customHeight="1" x14ac:dyDescent="0.2">
      <c r="A27" s="2" t="s">
        <v>27</v>
      </c>
      <c r="B27" s="24"/>
      <c r="D27" s="10">
        <v>29640</v>
      </c>
      <c r="E27" s="5"/>
      <c r="F27" s="10">
        <v>34275</v>
      </c>
      <c r="G27" s="5"/>
      <c r="H27" s="10">
        <v>16507</v>
      </c>
      <c r="I27" s="5"/>
      <c r="J27" s="10">
        <v>12030</v>
      </c>
      <c r="L27" s="5"/>
      <c r="M27" s="5"/>
      <c r="O27" s="5"/>
      <c r="Q27" s="5"/>
    </row>
    <row r="28" spans="1:17" ht="21.75" customHeight="1" x14ac:dyDescent="0.2">
      <c r="A28" s="2" t="s">
        <v>28</v>
      </c>
      <c r="B28" s="24"/>
      <c r="D28" s="10">
        <v>15690</v>
      </c>
      <c r="E28" s="5"/>
      <c r="F28" s="10">
        <v>16479</v>
      </c>
      <c r="G28" s="5"/>
      <c r="H28" s="10">
        <v>0</v>
      </c>
      <c r="I28" s="5"/>
      <c r="J28" s="10">
        <v>0</v>
      </c>
      <c r="L28" s="5"/>
      <c r="M28" s="5"/>
      <c r="O28" s="5"/>
      <c r="Q28" s="5"/>
    </row>
    <row r="29" spans="1:17" ht="21.75" customHeight="1" x14ac:dyDescent="0.2">
      <c r="A29" s="2" t="s">
        <v>29</v>
      </c>
      <c r="B29" s="24"/>
      <c r="D29" s="10">
        <v>407904</v>
      </c>
      <c r="E29" s="5"/>
      <c r="F29" s="10">
        <v>407904</v>
      </c>
      <c r="G29" s="5"/>
      <c r="H29" s="10">
        <v>0</v>
      </c>
      <c r="I29" s="5"/>
      <c r="J29" s="10">
        <v>0</v>
      </c>
      <c r="K29" s="29"/>
      <c r="L29" s="5"/>
      <c r="M29" s="5"/>
      <c r="O29" s="5"/>
      <c r="Q29" s="5"/>
    </row>
    <row r="30" spans="1:17" ht="21.75" customHeight="1" x14ac:dyDescent="0.2">
      <c r="A30" s="2" t="s">
        <v>30</v>
      </c>
      <c r="B30" s="24"/>
      <c r="D30" s="30">
        <v>83077</v>
      </c>
      <c r="E30" s="5"/>
      <c r="F30" s="30">
        <v>60637</v>
      </c>
      <c r="G30" s="5"/>
      <c r="H30" s="30">
        <v>23981</v>
      </c>
      <c r="I30" s="5"/>
      <c r="J30" s="30">
        <v>15065</v>
      </c>
      <c r="L30" s="5"/>
      <c r="M30" s="5"/>
      <c r="O30" s="5"/>
      <c r="Q30" s="5"/>
    </row>
    <row r="31" spans="1:17" ht="21.75" customHeight="1" x14ac:dyDescent="0.2">
      <c r="A31" s="1" t="s">
        <v>31</v>
      </c>
      <c r="B31" s="24"/>
      <c r="D31" s="30">
        <f>SUM(D20:D30)</f>
        <v>23407079</v>
      </c>
      <c r="E31" s="5"/>
      <c r="F31" s="30">
        <f>SUM(F20:F30)</f>
        <v>23183037</v>
      </c>
      <c r="G31" s="5"/>
      <c r="H31" s="30">
        <f>SUM(H20:H30)</f>
        <v>6337332</v>
      </c>
      <c r="I31" s="5"/>
      <c r="J31" s="30">
        <f>SUM(J20:J30)</f>
        <v>6640543</v>
      </c>
      <c r="K31" s="31"/>
      <c r="L31" s="5"/>
      <c r="M31" s="5"/>
      <c r="O31" s="5"/>
      <c r="Q31" s="5"/>
    </row>
    <row r="32" spans="1:17" ht="21.75" customHeight="1" thickBot="1" x14ac:dyDescent="0.25">
      <c r="A32" s="1" t="s">
        <v>32</v>
      </c>
      <c r="B32" s="6"/>
      <c r="D32" s="32">
        <f>SUM(D18,D31)</f>
        <v>30753954</v>
      </c>
      <c r="E32" s="5"/>
      <c r="F32" s="32">
        <f>SUM(F18,F31)</f>
        <v>30050577</v>
      </c>
      <c r="G32" s="5"/>
      <c r="H32" s="32">
        <f>SUM(H18,H31)</f>
        <v>7272875</v>
      </c>
      <c r="I32" s="5"/>
      <c r="J32" s="32">
        <f>SUM(J18,J31)</f>
        <v>7357828</v>
      </c>
      <c r="L32" s="5"/>
      <c r="M32" s="5"/>
      <c r="O32" s="5"/>
      <c r="Q32" s="5"/>
    </row>
    <row r="33" spans="1:17" ht="21.75" customHeight="1" thickTop="1" x14ac:dyDescent="0.2">
      <c r="F33" s="10"/>
      <c r="J33" s="10"/>
      <c r="L33" s="5"/>
      <c r="M33" s="5"/>
      <c r="O33" s="5"/>
      <c r="Q33" s="5"/>
    </row>
    <row r="34" spans="1:17" ht="21.75" customHeight="1" x14ac:dyDescent="0.2">
      <c r="L34" s="5"/>
      <c r="M34" s="5"/>
      <c r="O34" s="5"/>
      <c r="Q34" s="5"/>
    </row>
    <row r="35" spans="1:17" ht="21.75" customHeight="1" x14ac:dyDescent="0.2">
      <c r="A35" s="2" t="s">
        <v>275</v>
      </c>
      <c r="L35" s="5"/>
      <c r="M35" s="5"/>
      <c r="O35" s="5"/>
      <c r="Q35" s="5"/>
    </row>
    <row r="36" spans="1:17" s="1" customFormat="1" ht="21.75" customHeight="1" x14ac:dyDescent="0.2">
      <c r="A36" s="1" t="s">
        <v>0</v>
      </c>
      <c r="D36" s="7"/>
      <c r="F36" s="8"/>
      <c r="H36" s="7"/>
      <c r="J36" s="8"/>
      <c r="L36" s="5"/>
      <c r="M36" s="5"/>
      <c r="N36" s="2"/>
      <c r="O36" s="5"/>
      <c r="P36" s="2"/>
      <c r="Q36" s="5"/>
    </row>
    <row r="37" spans="1:17" s="1" customFormat="1" ht="21.75" customHeight="1" x14ac:dyDescent="0.2">
      <c r="A37" s="1" t="s">
        <v>33</v>
      </c>
      <c r="D37" s="7"/>
      <c r="F37" s="8"/>
      <c r="H37" s="7"/>
      <c r="J37" s="8"/>
      <c r="L37" s="5"/>
      <c r="M37" s="5"/>
      <c r="N37" s="2"/>
      <c r="O37" s="5"/>
      <c r="P37" s="2"/>
      <c r="Q37" s="5"/>
    </row>
    <row r="38" spans="1:17" s="1" customFormat="1" ht="21.75" customHeight="1" x14ac:dyDescent="0.2">
      <c r="A38" s="1" t="s">
        <v>248</v>
      </c>
      <c r="D38" s="7"/>
      <c r="F38" s="8"/>
      <c r="H38" s="7"/>
      <c r="J38" s="8"/>
      <c r="K38" s="9"/>
      <c r="L38" s="5"/>
      <c r="M38" s="5"/>
      <c r="N38" s="2"/>
      <c r="O38" s="5"/>
      <c r="P38" s="2"/>
      <c r="Q38" s="5"/>
    </row>
    <row r="39" spans="1:17" ht="21.75" customHeight="1" x14ac:dyDescent="0.2">
      <c r="J39" s="12" t="s">
        <v>2</v>
      </c>
      <c r="K39" s="3"/>
      <c r="L39" s="5"/>
      <c r="M39" s="5"/>
      <c r="O39" s="5"/>
      <c r="Q39" s="5"/>
    </row>
    <row r="40" spans="1:17" s="13" customFormat="1" ht="21.75" customHeight="1" x14ac:dyDescent="0.2">
      <c r="A40" s="153"/>
      <c r="D40" s="159" t="s">
        <v>3</v>
      </c>
      <c r="E40" s="159"/>
      <c r="F40" s="159"/>
      <c r="G40" s="6"/>
      <c r="H40" s="159" t="s">
        <v>4</v>
      </c>
      <c r="I40" s="159"/>
      <c r="J40" s="159"/>
      <c r="K40" s="15"/>
      <c r="L40" s="5"/>
      <c r="M40" s="5"/>
      <c r="N40" s="2"/>
      <c r="O40" s="5"/>
      <c r="P40" s="2"/>
      <c r="Q40" s="5"/>
    </row>
    <row r="41" spans="1:17" s="6" customFormat="1" ht="21.75" customHeight="1" x14ac:dyDescent="0.2">
      <c r="B41" s="4" t="s">
        <v>5</v>
      </c>
      <c r="D41" s="16" t="s">
        <v>249</v>
      </c>
      <c r="F41" s="17" t="s">
        <v>237</v>
      </c>
      <c r="H41" s="16" t="s">
        <v>249</v>
      </c>
      <c r="J41" s="17" t="s">
        <v>237</v>
      </c>
      <c r="K41" s="15"/>
      <c r="L41" s="5"/>
      <c r="M41" s="5"/>
      <c r="N41" s="2"/>
      <c r="O41" s="5"/>
      <c r="P41" s="2"/>
      <c r="Q41" s="5"/>
    </row>
    <row r="42" spans="1:17" s="6" customFormat="1" ht="21.75" customHeight="1" x14ac:dyDescent="0.2">
      <c r="B42" s="18"/>
      <c r="D42" s="19" t="s">
        <v>6</v>
      </c>
      <c r="F42" s="20" t="s">
        <v>7</v>
      </c>
      <c r="H42" s="19" t="s">
        <v>6</v>
      </c>
      <c r="J42" s="20" t="s">
        <v>7</v>
      </c>
      <c r="K42" s="21"/>
      <c r="L42" s="5"/>
      <c r="M42" s="5"/>
      <c r="N42" s="2"/>
      <c r="O42" s="5"/>
      <c r="P42" s="2"/>
      <c r="Q42" s="5"/>
    </row>
    <row r="43" spans="1:17" s="6" customFormat="1" ht="21.75" customHeight="1" x14ac:dyDescent="0.2">
      <c r="B43" s="18"/>
      <c r="D43" s="19" t="s">
        <v>8</v>
      </c>
      <c r="F43" s="20"/>
      <c r="H43" s="19" t="s">
        <v>8</v>
      </c>
      <c r="J43" s="20"/>
      <c r="K43" s="21"/>
      <c r="L43" s="5"/>
      <c r="M43" s="5"/>
      <c r="N43" s="2"/>
      <c r="O43" s="5"/>
      <c r="P43" s="2"/>
      <c r="Q43" s="5"/>
    </row>
    <row r="44" spans="1:17" ht="21.75" customHeight="1" x14ac:dyDescent="0.2">
      <c r="A44" s="1" t="s">
        <v>34</v>
      </c>
      <c r="L44" s="5"/>
      <c r="M44" s="5"/>
      <c r="O44" s="5"/>
      <c r="Q44" s="5"/>
    </row>
    <row r="45" spans="1:17" ht="21.75" customHeight="1" x14ac:dyDescent="0.2">
      <c r="A45" s="1" t="s">
        <v>35</v>
      </c>
      <c r="L45" s="5"/>
      <c r="M45" s="5"/>
      <c r="O45" s="5"/>
      <c r="Q45" s="5"/>
    </row>
    <row r="46" spans="1:17" ht="21.75" customHeight="1" x14ac:dyDescent="0.2">
      <c r="A46" s="2" t="s">
        <v>232</v>
      </c>
      <c r="B46" s="24">
        <v>10</v>
      </c>
      <c r="D46" s="10">
        <v>845000</v>
      </c>
      <c r="E46" s="5"/>
      <c r="F46" s="33">
        <v>610000</v>
      </c>
      <c r="G46" s="5"/>
      <c r="H46" s="33">
        <v>390000</v>
      </c>
      <c r="I46" s="5"/>
      <c r="J46" s="33">
        <v>510000</v>
      </c>
      <c r="K46" s="34"/>
      <c r="L46" s="5"/>
      <c r="M46" s="5"/>
      <c r="O46" s="5"/>
      <c r="Q46" s="5"/>
    </row>
    <row r="47" spans="1:17" ht="21.75" customHeight="1" x14ac:dyDescent="0.2">
      <c r="A47" s="2" t="s">
        <v>36</v>
      </c>
      <c r="B47" s="24"/>
      <c r="D47" s="10">
        <v>1660934</v>
      </c>
      <c r="E47" s="5"/>
      <c r="F47" s="33">
        <v>1512269</v>
      </c>
      <c r="G47" s="5"/>
      <c r="H47" s="33">
        <v>110695</v>
      </c>
      <c r="I47" s="5"/>
      <c r="J47" s="33">
        <v>82909</v>
      </c>
      <c r="K47" s="34"/>
      <c r="L47" s="5"/>
      <c r="M47" s="5"/>
      <c r="O47" s="5"/>
      <c r="Q47" s="5"/>
    </row>
    <row r="48" spans="1:17" ht="21.75" customHeight="1" x14ac:dyDescent="0.2">
      <c r="A48" s="2" t="s">
        <v>37</v>
      </c>
      <c r="B48" s="24"/>
      <c r="E48" s="5"/>
      <c r="F48" s="33"/>
      <c r="G48" s="5"/>
      <c r="H48" s="33"/>
      <c r="I48" s="5"/>
      <c r="J48" s="33"/>
      <c r="K48" s="34"/>
      <c r="L48" s="5"/>
      <c r="M48" s="5"/>
      <c r="O48" s="5"/>
      <c r="Q48" s="5"/>
    </row>
    <row r="49" spans="1:17" ht="21.75" customHeight="1" x14ac:dyDescent="0.2">
      <c r="A49" s="2" t="s">
        <v>38</v>
      </c>
      <c r="B49" s="24">
        <v>11</v>
      </c>
      <c r="D49" s="10">
        <v>243159</v>
      </c>
      <c r="E49" s="5"/>
      <c r="F49" s="33">
        <v>481406</v>
      </c>
      <c r="G49" s="5"/>
      <c r="H49" s="33">
        <v>51500</v>
      </c>
      <c r="I49" s="5"/>
      <c r="J49" s="33">
        <v>60000</v>
      </c>
      <c r="K49" s="34"/>
      <c r="L49" s="5"/>
      <c r="M49" s="5"/>
      <c r="O49" s="5"/>
      <c r="Q49" s="5"/>
    </row>
    <row r="50" spans="1:17" ht="21.75" customHeight="1" x14ac:dyDescent="0.2">
      <c r="A50" s="2" t="s">
        <v>39</v>
      </c>
      <c r="B50" s="24"/>
      <c r="D50" s="10">
        <v>31930</v>
      </c>
      <c r="E50" s="5"/>
      <c r="F50" s="33">
        <v>43262</v>
      </c>
      <c r="G50" s="5"/>
      <c r="H50" s="33">
        <v>3103</v>
      </c>
      <c r="I50" s="5"/>
      <c r="J50" s="33">
        <v>5059</v>
      </c>
      <c r="K50" s="34"/>
      <c r="L50" s="5"/>
      <c r="M50" s="5"/>
      <c r="O50" s="5"/>
      <c r="Q50" s="5"/>
    </row>
    <row r="51" spans="1:17" ht="21.75" customHeight="1" x14ac:dyDescent="0.2">
      <c r="A51" s="2" t="s">
        <v>40</v>
      </c>
      <c r="B51" s="24"/>
      <c r="D51" s="10">
        <v>9554</v>
      </c>
      <c r="E51" s="5"/>
      <c r="F51" s="33">
        <v>51545</v>
      </c>
      <c r="G51" s="5"/>
      <c r="H51" s="33">
        <v>0</v>
      </c>
      <c r="I51" s="5"/>
      <c r="J51" s="5">
        <v>0</v>
      </c>
      <c r="K51" s="34"/>
      <c r="L51" s="5"/>
      <c r="M51" s="5"/>
      <c r="O51" s="5"/>
      <c r="Q51" s="5"/>
    </row>
    <row r="52" spans="1:17" ht="21.75" customHeight="1" x14ac:dyDescent="0.2">
      <c r="A52" s="2" t="s">
        <v>41</v>
      </c>
      <c r="B52" s="24"/>
      <c r="D52" s="10">
        <v>3410303</v>
      </c>
      <c r="E52" s="5"/>
      <c r="F52" s="33">
        <v>2623476</v>
      </c>
      <c r="G52" s="5"/>
      <c r="H52" s="33">
        <v>0</v>
      </c>
      <c r="I52" s="5"/>
      <c r="J52" s="26">
        <v>0</v>
      </c>
      <c r="K52" s="34"/>
      <c r="L52" s="5"/>
      <c r="M52" s="5"/>
      <c r="O52" s="5"/>
      <c r="Q52" s="5"/>
    </row>
    <row r="53" spans="1:17" ht="21.75" customHeight="1" x14ac:dyDescent="0.2">
      <c r="A53" s="2" t="s">
        <v>42</v>
      </c>
      <c r="B53" s="24"/>
      <c r="D53" s="10">
        <v>377924</v>
      </c>
      <c r="E53" s="5"/>
      <c r="F53" s="33">
        <v>361402</v>
      </c>
      <c r="G53" s="5"/>
      <c r="H53" s="33">
        <v>18896</v>
      </c>
      <c r="I53" s="5"/>
      <c r="J53" s="35">
        <v>15653</v>
      </c>
      <c r="K53" s="34"/>
      <c r="L53" s="5"/>
      <c r="M53" s="5"/>
      <c r="O53" s="5"/>
      <c r="Q53" s="5"/>
    </row>
    <row r="54" spans="1:17" ht="21.75" customHeight="1" x14ac:dyDescent="0.2">
      <c r="A54" s="1" t="s">
        <v>43</v>
      </c>
      <c r="B54" s="24"/>
      <c r="D54" s="36">
        <f>SUM(D46:D53)</f>
        <v>6578804</v>
      </c>
      <c r="E54" s="5"/>
      <c r="F54" s="36">
        <f>SUM(F46:F53)</f>
        <v>5683360</v>
      </c>
      <c r="G54" s="5"/>
      <c r="H54" s="36">
        <f>SUM(H46:H53)</f>
        <v>574194</v>
      </c>
      <c r="I54" s="5"/>
      <c r="J54" s="36">
        <f>SUM(J46:J53)</f>
        <v>673621</v>
      </c>
      <c r="K54" s="34"/>
      <c r="L54" s="5"/>
      <c r="M54" s="5"/>
      <c r="O54" s="5"/>
      <c r="Q54" s="5"/>
    </row>
    <row r="55" spans="1:17" ht="21.75" customHeight="1" x14ac:dyDescent="0.2">
      <c r="A55" s="1" t="s">
        <v>44</v>
      </c>
      <c r="B55" s="24"/>
      <c r="E55" s="5"/>
      <c r="F55" s="5"/>
      <c r="G55" s="5"/>
      <c r="H55" s="33"/>
      <c r="I55" s="5"/>
      <c r="J55" s="33"/>
      <c r="K55" s="34"/>
      <c r="L55" s="5"/>
      <c r="M55" s="5"/>
      <c r="O55" s="5"/>
      <c r="Q55" s="5"/>
    </row>
    <row r="56" spans="1:17" ht="21.75" customHeight="1" x14ac:dyDescent="0.2">
      <c r="A56" s="2" t="s">
        <v>45</v>
      </c>
      <c r="B56" s="24">
        <v>3</v>
      </c>
      <c r="D56" s="37">
        <v>0</v>
      </c>
      <c r="E56" s="5"/>
      <c r="F56" s="38">
        <v>0</v>
      </c>
      <c r="G56" s="5"/>
      <c r="H56" s="38">
        <v>964500</v>
      </c>
      <c r="I56" s="5"/>
      <c r="J56" s="38">
        <v>755000</v>
      </c>
      <c r="K56" s="34"/>
      <c r="L56" s="5"/>
      <c r="M56" s="5"/>
      <c r="O56" s="5"/>
      <c r="Q56" s="5"/>
    </row>
    <row r="57" spans="1:17" ht="21.75" customHeight="1" x14ac:dyDescent="0.2">
      <c r="A57" s="2" t="s">
        <v>46</v>
      </c>
      <c r="B57" s="24"/>
      <c r="D57" s="39"/>
      <c r="E57" s="5"/>
      <c r="F57" s="40"/>
      <c r="G57" s="5"/>
      <c r="H57" s="40"/>
      <c r="I57" s="5"/>
      <c r="J57" s="40"/>
      <c r="K57" s="41"/>
      <c r="L57" s="5"/>
      <c r="M57" s="5"/>
      <c r="O57" s="5"/>
      <c r="Q57" s="5"/>
    </row>
    <row r="58" spans="1:17" ht="21.75" customHeight="1" x14ac:dyDescent="0.2">
      <c r="A58" s="2" t="s">
        <v>47</v>
      </c>
      <c r="B58" s="24">
        <v>11</v>
      </c>
      <c r="D58" s="10">
        <v>4149502</v>
      </c>
      <c r="E58" s="5"/>
      <c r="F58" s="33">
        <v>4143678</v>
      </c>
      <c r="G58" s="5"/>
      <c r="H58" s="33">
        <v>1277764</v>
      </c>
      <c r="I58" s="5"/>
      <c r="J58" s="33">
        <v>1314284</v>
      </c>
      <c r="K58" s="34"/>
      <c r="L58" s="5"/>
      <c r="M58" s="5"/>
      <c r="O58" s="5"/>
      <c r="Q58" s="5"/>
    </row>
    <row r="59" spans="1:17" ht="21.75" customHeight="1" x14ac:dyDescent="0.2">
      <c r="A59" s="2" t="s">
        <v>48</v>
      </c>
      <c r="B59" s="24"/>
      <c r="D59" s="10">
        <v>152692</v>
      </c>
      <c r="E59" s="5"/>
      <c r="F59" s="33">
        <v>151893</v>
      </c>
      <c r="G59" s="5"/>
      <c r="H59" s="33">
        <v>36639</v>
      </c>
      <c r="I59" s="5"/>
      <c r="J59" s="33">
        <v>37511</v>
      </c>
      <c r="K59" s="34"/>
      <c r="L59" s="5"/>
      <c r="M59" s="5"/>
      <c r="O59" s="5"/>
      <c r="Q59" s="5"/>
    </row>
    <row r="60" spans="1:17" ht="21.75" customHeight="1" x14ac:dyDescent="0.2">
      <c r="A60" s="2" t="s">
        <v>49</v>
      </c>
      <c r="D60" s="10">
        <v>4221379</v>
      </c>
      <c r="E60" s="5"/>
      <c r="F60" s="33">
        <v>4150161</v>
      </c>
      <c r="G60" s="5"/>
      <c r="H60" s="33">
        <v>111406</v>
      </c>
      <c r="I60" s="5"/>
      <c r="J60" s="33">
        <v>113101</v>
      </c>
      <c r="K60" s="34"/>
      <c r="L60" s="5"/>
      <c r="M60" s="5"/>
      <c r="O60" s="5"/>
      <c r="Q60" s="5"/>
    </row>
    <row r="61" spans="1:17" ht="21.75" customHeight="1" x14ac:dyDescent="0.2">
      <c r="A61" s="2" t="s">
        <v>50</v>
      </c>
      <c r="B61" s="24"/>
      <c r="D61" s="10">
        <v>18495</v>
      </c>
      <c r="E61" s="5"/>
      <c r="F61" s="33">
        <v>18906</v>
      </c>
      <c r="G61" s="5"/>
      <c r="H61" s="33">
        <v>9254</v>
      </c>
      <c r="I61" s="5"/>
      <c r="J61" s="33">
        <v>4339</v>
      </c>
      <c r="K61" s="34"/>
      <c r="L61" s="5"/>
      <c r="M61" s="5"/>
      <c r="O61" s="5"/>
      <c r="Q61" s="5"/>
    </row>
    <row r="62" spans="1:17" ht="21.75" customHeight="1" x14ac:dyDescent="0.2">
      <c r="A62" s="2" t="s">
        <v>51</v>
      </c>
      <c r="B62" s="24"/>
      <c r="D62" s="30">
        <v>217731</v>
      </c>
      <c r="E62" s="5"/>
      <c r="F62" s="42">
        <v>674418</v>
      </c>
      <c r="G62" s="5"/>
      <c r="H62" s="42">
        <v>9343</v>
      </c>
      <c r="I62" s="5"/>
      <c r="J62" s="42">
        <v>145093</v>
      </c>
      <c r="K62" s="34"/>
      <c r="L62" s="5"/>
      <c r="M62" s="5"/>
      <c r="O62" s="5"/>
      <c r="Q62" s="5"/>
    </row>
    <row r="63" spans="1:17" ht="21.75" customHeight="1" x14ac:dyDescent="0.2">
      <c r="A63" s="1" t="s">
        <v>52</v>
      </c>
      <c r="B63" s="24"/>
      <c r="D63" s="35">
        <f>SUM(D56:D62)</f>
        <v>8759799</v>
      </c>
      <c r="E63" s="5"/>
      <c r="F63" s="35">
        <f>SUM(F56:F62)</f>
        <v>9139056</v>
      </c>
      <c r="G63" s="5"/>
      <c r="H63" s="35">
        <f>SUM(H56:H62)</f>
        <v>2408906</v>
      </c>
      <c r="I63" s="5"/>
      <c r="J63" s="35">
        <f>SUM(J56:J62)</f>
        <v>2369328</v>
      </c>
      <c r="K63" s="34"/>
      <c r="L63" s="5"/>
      <c r="M63" s="5"/>
      <c r="O63" s="5"/>
      <c r="Q63" s="5"/>
    </row>
    <row r="64" spans="1:17" ht="21.75" customHeight="1" x14ac:dyDescent="0.2">
      <c r="A64" s="1" t="s">
        <v>53</v>
      </c>
      <c r="B64" s="24"/>
      <c r="D64" s="35">
        <f>SUM(D54,D63)</f>
        <v>15338603</v>
      </c>
      <c r="E64" s="5"/>
      <c r="F64" s="35">
        <f>SUM(F54,F63)</f>
        <v>14822416</v>
      </c>
      <c r="G64" s="5"/>
      <c r="H64" s="35">
        <f>SUM(H54,H63)</f>
        <v>2983100</v>
      </c>
      <c r="I64" s="5"/>
      <c r="J64" s="35">
        <f>SUM(J54,J63)</f>
        <v>3042949</v>
      </c>
      <c r="K64" s="34"/>
      <c r="L64" s="5"/>
      <c r="M64" s="5"/>
      <c r="O64" s="5"/>
      <c r="Q64" s="5"/>
    </row>
    <row r="65" spans="1:17" ht="21.75" customHeight="1" x14ac:dyDescent="0.2">
      <c r="F65" s="10"/>
      <c r="J65" s="10"/>
      <c r="L65" s="5"/>
      <c r="M65" s="5"/>
      <c r="O65" s="5"/>
      <c r="Q65" s="5"/>
    </row>
    <row r="66" spans="1:17" ht="21.75" customHeight="1" x14ac:dyDescent="0.2">
      <c r="L66" s="5"/>
      <c r="M66" s="5"/>
      <c r="O66" s="5"/>
      <c r="Q66" s="5"/>
    </row>
    <row r="67" spans="1:17" ht="21.75" customHeight="1" x14ac:dyDescent="0.2">
      <c r="A67" s="2" t="s">
        <v>275</v>
      </c>
      <c r="L67" s="5"/>
      <c r="M67" s="5"/>
      <c r="O67" s="5"/>
      <c r="Q67" s="5"/>
    </row>
    <row r="68" spans="1:17" s="1" customFormat="1" ht="21.75" customHeight="1" x14ac:dyDescent="0.2">
      <c r="A68" s="1" t="s">
        <v>0</v>
      </c>
      <c r="D68" s="7"/>
      <c r="F68" s="8"/>
      <c r="H68" s="7"/>
      <c r="J68" s="8"/>
      <c r="L68" s="5"/>
      <c r="M68" s="5"/>
      <c r="N68" s="2"/>
      <c r="O68" s="5"/>
      <c r="P68" s="2"/>
      <c r="Q68" s="5"/>
    </row>
    <row r="69" spans="1:17" s="1" customFormat="1" ht="21.75" customHeight="1" x14ac:dyDescent="0.2">
      <c r="A69" s="1" t="s">
        <v>33</v>
      </c>
      <c r="D69" s="7"/>
      <c r="F69" s="8"/>
      <c r="H69" s="7"/>
      <c r="J69" s="8"/>
      <c r="L69" s="5"/>
      <c r="M69" s="5"/>
      <c r="N69" s="2"/>
      <c r="O69" s="5"/>
      <c r="P69" s="2"/>
      <c r="Q69" s="5"/>
    </row>
    <row r="70" spans="1:17" s="1" customFormat="1" ht="21.75" customHeight="1" x14ac:dyDescent="0.2">
      <c r="A70" s="1" t="s">
        <v>248</v>
      </c>
      <c r="D70" s="7"/>
      <c r="F70" s="8"/>
      <c r="H70" s="7"/>
      <c r="J70" s="8"/>
      <c r="K70" s="9"/>
      <c r="L70" s="5"/>
      <c r="M70" s="5"/>
      <c r="N70" s="2"/>
      <c r="O70" s="5"/>
      <c r="P70" s="2"/>
      <c r="Q70" s="5"/>
    </row>
    <row r="71" spans="1:17" ht="21.75" customHeight="1" x14ac:dyDescent="0.2">
      <c r="J71" s="12" t="s">
        <v>2</v>
      </c>
      <c r="K71" s="3"/>
      <c r="L71" s="5"/>
      <c r="M71" s="5"/>
      <c r="O71" s="5"/>
      <c r="Q71" s="5"/>
    </row>
    <row r="72" spans="1:17" s="13" customFormat="1" ht="21.75" customHeight="1" x14ac:dyDescent="0.2">
      <c r="A72" s="153"/>
      <c r="D72" s="159" t="s">
        <v>3</v>
      </c>
      <c r="E72" s="159"/>
      <c r="F72" s="159"/>
      <c r="G72" s="6"/>
      <c r="H72" s="159" t="s">
        <v>4</v>
      </c>
      <c r="I72" s="159"/>
      <c r="J72" s="159"/>
      <c r="K72" s="15"/>
      <c r="L72" s="5"/>
      <c r="M72" s="5"/>
      <c r="N72" s="2"/>
      <c r="O72" s="5"/>
      <c r="P72" s="2"/>
      <c r="Q72" s="5"/>
    </row>
    <row r="73" spans="1:17" s="6" customFormat="1" ht="21.75" customHeight="1" x14ac:dyDescent="0.2">
      <c r="D73" s="16" t="s">
        <v>249</v>
      </c>
      <c r="F73" s="17" t="s">
        <v>237</v>
      </c>
      <c r="H73" s="16" t="s">
        <v>249</v>
      </c>
      <c r="J73" s="17" t="s">
        <v>237</v>
      </c>
      <c r="K73" s="15"/>
      <c r="L73" s="5"/>
      <c r="M73" s="5"/>
      <c r="N73" s="2"/>
      <c r="O73" s="5"/>
      <c r="P73" s="2"/>
      <c r="Q73" s="5"/>
    </row>
    <row r="74" spans="1:17" s="6" customFormat="1" ht="21.75" customHeight="1" x14ac:dyDescent="0.2">
      <c r="B74" s="18"/>
      <c r="D74" s="19" t="s">
        <v>6</v>
      </c>
      <c r="F74" s="20" t="s">
        <v>7</v>
      </c>
      <c r="H74" s="19" t="s">
        <v>6</v>
      </c>
      <c r="J74" s="20" t="s">
        <v>7</v>
      </c>
      <c r="K74" s="21"/>
      <c r="L74" s="5"/>
      <c r="M74" s="5"/>
      <c r="N74" s="2"/>
      <c r="O74" s="5"/>
      <c r="P74" s="2"/>
      <c r="Q74" s="5"/>
    </row>
    <row r="75" spans="1:17" s="6" customFormat="1" ht="21.75" customHeight="1" x14ac:dyDescent="0.2">
      <c r="B75" s="18"/>
      <c r="D75" s="19" t="s">
        <v>8</v>
      </c>
      <c r="F75" s="20"/>
      <c r="H75" s="19" t="s">
        <v>8</v>
      </c>
      <c r="J75" s="20"/>
      <c r="K75" s="21"/>
      <c r="L75" s="5"/>
      <c r="M75" s="5"/>
      <c r="N75" s="2"/>
      <c r="O75" s="5"/>
      <c r="P75" s="2"/>
      <c r="Q75" s="5"/>
    </row>
    <row r="76" spans="1:17" ht="21.75" customHeight="1" x14ac:dyDescent="0.2">
      <c r="A76" s="1" t="s">
        <v>54</v>
      </c>
      <c r="B76" s="24"/>
      <c r="E76" s="5"/>
      <c r="F76" s="33"/>
      <c r="G76" s="5"/>
      <c r="H76" s="33"/>
      <c r="I76" s="5"/>
      <c r="J76" s="33"/>
      <c r="K76" s="34"/>
      <c r="L76" s="5"/>
      <c r="M76" s="5"/>
      <c r="O76" s="5"/>
      <c r="Q76" s="5"/>
    </row>
    <row r="77" spans="1:17" ht="21.75" customHeight="1" x14ac:dyDescent="0.2">
      <c r="A77" s="2" t="s">
        <v>55</v>
      </c>
      <c r="B77" s="24"/>
      <c r="E77" s="5"/>
      <c r="F77" s="33"/>
      <c r="G77" s="5"/>
      <c r="H77" s="33"/>
      <c r="I77" s="5"/>
      <c r="J77" s="33"/>
      <c r="K77" s="34"/>
      <c r="L77" s="5"/>
      <c r="M77" s="5"/>
      <c r="O77" s="5"/>
      <c r="Q77" s="5"/>
    </row>
    <row r="78" spans="1:17" ht="21.75" customHeight="1" x14ac:dyDescent="0.2">
      <c r="A78" s="2" t="s">
        <v>56</v>
      </c>
      <c r="B78" s="24"/>
      <c r="E78" s="5"/>
      <c r="F78" s="33"/>
      <c r="G78" s="5"/>
      <c r="H78" s="33"/>
      <c r="I78" s="5"/>
      <c r="J78" s="33"/>
      <c r="K78" s="34"/>
      <c r="L78" s="5"/>
      <c r="M78" s="5"/>
      <c r="O78" s="5"/>
      <c r="Q78" s="5"/>
    </row>
    <row r="79" spans="1:17" ht="21.75" customHeight="1" thickBot="1" x14ac:dyDescent="0.25">
      <c r="A79" s="2" t="s">
        <v>57</v>
      </c>
      <c r="B79" s="24"/>
      <c r="D79" s="32">
        <f>2116753580/1000</f>
        <v>2116753.58</v>
      </c>
      <c r="E79" s="5"/>
      <c r="F79" s="43">
        <v>2116754</v>
      </c>
      <c r="G79" s="5"/>
      <c r="H79" s="32">
        <f>2116753580/1000</f>
        <v>2116753.58</v>
      </c>
      <c r="I79" s="5"/>
      <c r="J79" s="43">
        <v>2116754</v>
      </c>
      <c r="K79" s="34"/>
      <c r="L79" s="5"/>
      <c r="M79" s="5"/>
      <c r="O79" s="5"/>
      <c r="Q79" s="5"/>
    </row>
    <row r="80" spans="1:17" ht="21.75" customHeight="1" thickTop="1" x14ac:dyDescent="0.2">
      <c r="A80" s="2" t="s">
        <v>58</v>
      </c>
      <c r="B80" s="24"/>
      <c r="E80" s="5"/>
      <c r="F80" s="33"/>
      <c r="G80" s="5"/>
      <c r="H80" s="33"/>
      <c r="I80" s="5"/>
      <c r="J80" s="33"/>
      <c r="L80" s="5"/>
      <c r="M80" s="5"/>
      <c r="O80" s="5"/>
      <c r="Q80" s="5"/>
    </row>
    <row r="81" spans="1:17" ht="21.75" customHeight="1" x14ac:dyDescent="0.2">
      <c r="A81" s="2" t="s">
        <v>59</v>
      </c>
      <c r="B81" s="24"/>
      <c r="D81" s="44">
        <v>1666827</v>
      </c>
      <c r="E81" s="5"/>
      <c r="F81" s="33">
        <v>1666827</v>
      </c>
      <c r="G81" s="5"/>
      <c r="H81" s="45">
        <v>1666827</v>
      </c>
      <c r="I81" s="5"/>
      <c r="J81" s="33">
        <v>1666827</v>
      </c>
      <c r="K81" s="34"/>
      <c r="L81" s="5"/>
      <c r="M81" s="5"/>
      <c r="O81" s="5"/>
      <c r="Q81" s="5"/>
    </row>
    <row r="82" spans="1:17" ht="21.75" customHeight="1" x14ac:dyDescent="0.2">
      <c r="A82" s="2" t="s">
        <v>60</v>
      </c>
      <c r="B82" s="24"/>
      <c r="D82" s="44">
        <v>2062461</v>
      </c>
      <c r="E82" s="5"/>
      <c r="F82" s="33">
        <v>2062461</v>
      </c>
      <c r="G82" s="5"/>
      <c r="H82" s="45">
        <v>2062461</v>
      </c>
      <c r="I82" s="5"/>
      <c r="J82" s="33">
        <v>2062461</v>
      </c>
      <c r="K82" s="34"/>
      <c r="L82" s="5"/>
      <c r="M82" s="5"/>
      <c r="O82" s="5"/>
      <c r="Q82" s="5"/>
    </row>
    <row r="83" spans="1:17" ht="21.75" customHeight="1" x14ac:dyDescent="0.2">
      <c r="A83" s="2" t="s">
        <v>216</v>
      </c>
      <c r="B83" s="24"/>
      <c r="D83" s="44"/>
      <c r="E83" s="5"/>
      <c r="F83" s="45"/>
      <c r="G83" s="5"/>
      <c r="H83" s="45"/>
      <c r="I83" s="5"/>
      <c r="J83" s="45"/>
      <c r="K83" s="34"/>
      <c r="L83" s="5"/>
      <c r="M83" s="5"/>
      <c r="O83" s="5"/>
      <c r="Q83" s="5"/>
    </row>
    <row r="84" spans="1:17" ht="21.75" customHeight="1" x14ac:dyDescent="0.2">
      <c r="A84" s="2" t="s">
        <v>222</v>
      </c>
      <c r="B84" s="24"/>
      <c r="D84" s="44">
        <v>-7372</v>
      </c>
      <c r="E84" s="5"/>
      <c r="F84" s="33">
        <v>-7372</v>
      </c>
      <c r="G84" s="5"/>
      <c r="H84" s="45">
        <v>0</v>
      </c>
      <c r="I84" s="5"/>
      <c r="J84" s="33">
        <v>0</v>
      </c>
      <c r="K84" s="34"/>
      <c r="L84" s="5"/>
      <c r="M84" s="5"/>
      <c r="O84" s="5"/>
      <c r="Q84" s="5"/>
    </row>
    <row r="85" spans="1:17" ht="21.75" customHeight="1" x14ac:dyDescent="0.2">
      <c r="A85" s="2" t="s">
        <v>61</v>
      </c>
      <c r="B85" s="24"/>
      <c r="D85" s="44">
        <v>568131</v>
      </c>
      <c r="E85" s="5"/>
      <c r="F85" s="33">
        <v>568131</v>
      </c>
      <c r="G85" s="5"/>
      <c r="H85" s="45">
        <v>0</v>
      </c>
      <c r="I85" s="5"/>
      <c r="J85" s="33">
        <v>0</v>
      </c>
      <c r="K85" s="34"/>
      <c r="L85" s="5"/>
      <c r="M85" s="5"/>
      <c r="O85" s="5"/>
      <c r="Q85" s="5"/>
    </row>
    <row r="86" spans="1:17" ht="21.75" customHeight="1" x14ac:dyDescent="0.2">
      <c r="A86" s="2" t="s">
        <v>62</v>
      </c>
      <c r="B86" s="24"/>
      <c r="E86" s="5"/>
      <c r="F86" s="33"/>
      <c r="G86" s="5"/>
      <c r="H86" s="33"/>
      <c r="I86" s="5"/>
      <c r="J86" s="33"/>
      <c r="K86" s="34"/>
      <c r="L86" s="5"/>
      <c r="M86" s="5"/>
      <c r="O86" s="5"/>
      <c r="Q86" s="5"/>
    </row>
    <row r="87" spans="1:17" ht="21.75" customHeight="1" x14ac:dyDescent="0.2">
      <c r="A87" s="2" t="s">
        <v>63</v>
      </c>
      <c r="B87" s="24"/>
      <c r="D87" s="44">
        <v>211675</v>
      </c>
      <c r="E87" s="5"/>
      <c r="F87" s="33">
        <v>211675</v>
      </c>
      <c r="G87" s="5"/>
      <c r="H87" s="45">
        <v>211675</v>
      </c>
      <c r="I87" s="5"/>
      <c r="J87" s="33">
        <v>211675</v>
      </c>
      <c r="K87" s="34"/>
      <c r="L87" s="5"/>
      <c r="M87" s="5"/>
      <c r="O87" s="5"/>
      <c r="Q87" s="5"/>
    </row>
    <row r="88" spans="1:17" ht="21.75" customHeight="1" x14ac:dyDescent="0.2">
      <c r="A88" s="2" t="s">
        <v>64</v>
      </c>
      <c r="B88" s="24"/>
      <c r="D88" s="44">
        <f>-24627</f>
        <v>-24627</v>
      </c>
      <c r="E88" s="5"/>
      <c r="F88" s="33">
        <v>-105060</v>
      </c>
      <c r="G88" s="5"/>
      <c r="H88" s="45">
        <f>204761-1</f>
        <v>204760</v>
      </c>
      <c r="I88" s="5"/>
      <c r="J88" s="33">
        <v>229864</v>
      </c>
      <c r="K88" s="34"/>
      <c r="L88" s="5"/>
      <c r="M88" s="5"/>
      <c r="O88" s="5"/>
      <c r="Q88" s="5"/>
    </row>
    <row r="89" spans="1:17" ht="21.75" customHeight="1" x14ac:dyDescent="0.2">
      <c r="A89" s="2" t="s">
        <v>65</v>
      </c>
      <c r="B89" s="24"/>
      <c r="D89" s="30">
        <v>10793904</v>
      </c>
      <c r="E89" s="5"/>
      <c r="F89" s="42">
        <v>10698370</v>
      </c>
      <c r="G89" s="5"/>
      <c r="H89" s="42">
        <f>144051+1</f>
        <v>144052</v>
      </c>
      <c r="I89" s="5"/>
      <c r="J89" s="42">
        <v>144052</v>
      </c>
      <c r="K89" s="34"/>
      <c r="L89" s="5"/>
      <c r="M89" s="5"/>
      <c r="O89" s="5"/>
      <c r="Q89" s="5"/>
    </row>
    <row r="90" spans="1:17" ht="21.75" customHeight="1" x14ac:dyDescent="0.2">
      <c r="A90" s="2" t="s">
        <v>66</v>
      </c>
      <c r="B90" s="24"/>
      <c r="D90" s="33">
        <f>SUM(D81:D89)</f>
        <v>15270999</v>
      </c>
      <c r="E90" s="5"/>
      <c r="F90" s="33">
        <f>SUM(F81:F89)</f>
        <v>15095032</v>
      </c>
      <c r="G90" s="5"/>
      <c r="H90" s="33">
        <f>SUM(H81:H89)</f>
        <v>4289775</v>
      </c>
      <c r="I90" s="5"/>
      <c r="J90" s="33">
        <f>SUM(J81:J89)</f>
        <v>4314879</v>
      </c>
      <c r="K90" s="34"/>
      <c r="L90" s="5"/>
      <c r="M90" s="5"/>
      <c r="O90" s="5"/>
      <c r="Q90" s="5"/>
    </row>
    <row r="91" spans="1:17" ht="21.75" customHeight="1" x14ac:dyDescent="0.2">
      <c r="A91" s="2" t="s">
        <v>67</v>
      </c>
      <c r="B91" s="24"/>
      <c r="D91" s="33"/>
      <c r="E91" s="5"/>
      <c r="F91" s="33"/>
      <c r="G91" s="5"/>
      <c r="H91" s="33"/>
      <c r="I91" s="5"/>
      <c r="J91" s="33"/>
      <c r="K91" s="34"/>
      <c r="L91" s="5"/>
      <c r="M91" s="5"/>
      <c r="O91" s="5"/>
      <c r="Q91" s="5"/>
    </row>
    <row r="92" spans="1:17" ht="21.75" customHeight="1" x14ac:dyDescent="0.2">
      <c r="A92" s="2" t="s">
        <v>68</v>
      </c>
      <c r="B92" s="24"/>
      <c r="D92" s="42">
        <f>144353-1</f>
        <v>144352</v>
      </c>
      <c r="E92" s="5"/>
      <c r="F92" s="42">
        <v>133129</v>
      </c>
      <c r="G92" s="5"/>
      <c r="H92" s="42">
        <v>0</v>
      </c>
      <c r="I92" s="5"/>
      <c r="J92" s="42">
        <v>0</v>
      </c>
      <c r="K92" s="28"/>
      <c r="L92" s="5"/>
      <c r="M92" s="5"/>
      <c r="O92" s="5"/>
      <c r="Q92" s="5"/>
    </row>
    <row r="93" spans="1:17" ht="21.75" customHeight="1" x14ac:dyDescent="0.2">
      <c r="A93" s="1" t="s">
        <v>69</v>
      </c>
      <c r="B93" s="24"/>
      <c r="D93" s="35">
        <f>SUM(D90:D92)</f>
        <v>15415351</v>
      </c>
      <c r="E93" s="5"/>
      <c r="F93" s="35">
        <f>SUM(F90:F92)</f>
        <v>15228161</v>
      </c>
      <c r="G93" s="5"/>
      <c r="H93" s="35">
        <f>SUM(H90:H92)</f>
        <v>4289775</v>
      </c>
      <c r="I93" s="5"/>
      <c r="J93" s="35">
        <f>SUM(J90:J92)</f>
        <v>4314879</v>
      </c>
      <c r="K93" s="34"/>
      <c r="L93" s="5"/>
      <c r="M93" s="5"/>
      <c r="O93" s="5"/>
      <c r="Q93" s="5"/>
    </row>
    <row r="94" spans="1:17" ht="21.75" customHeight="1" thickBot="1" x14ac:dyDescent="0.25">
      <c r="A94" s="1" t="s">
        <v>70</v>
      </c>
      <c r="B94" s="24"/>
      <c r="D94" s="43">
        <f>SUM(D64,D93)</f>
        <v>30753954</v>
      </c>
      <c r="E94" s="5"/>
      <c r="F94" s="43">
        <f>SUM(F64,F93)</f>
        <v>30050577</v>
      </c>
      <c r="G94" s="5"/>
      <c r="H94" s="43">
        <f>SUM(H64,H93)</f>
        <v>7272875</v>
      </c>
      <c r="I94" s="5"/>
      <c r="J94" s="43">
        <f>SUM(J64,J93)</f>
        <v>7357828</v>
      </c>
      <c r="K94" s="34"/>
      <c r="L94" s="5"/>
      <c r="M94" s="5"/>
      <c r="O94" s="5"/>
      <c r="Q94" s="5"/>
    </row>
    <row r="95" spans="1:17" ht="21.75" customHeight="1" thickTop="1" x14ac:dyDescent="0.2">
      <c r="B95" s="46"/>
      <c r="C95" s="11"/>
      <c r="D95" s="10">
        <f>SUM(D94-D32)</f>
        <v>0</v>
      </c>
      <c r="E95" s="10"/>
      <c r="F95" s="10">
        <f>SUM(F94-F32)</f>
        <v>0</v>
      </c>
      <c r="G95" s="10"/>
      <c r="H95" s="10">
        <f>SUM(H94-H32)</f>
        <v>0</v>
      </c>
      <c r="I95" s="10"/>
      <c r="J95" s="10">
        <f>SUM(J94-J32)</f>
        <v>0</v>
      </c>
      <c r="K95" s="11"/>
    </row>
    <row r="96" spans="1:17" ht="21.75" customHeight="1" x14ac:dyDescent="0.2">
      <c r="B96" s="46"/>
      <c r="C96" s="11"/>
      <c r="E96" s="10"/>
      <c r="G96" s="10"/>
      <c r="I96" s="10"/>
      <c r="K96" s="11"/>
    </row>
    <row r="97" spans="1:2" ht="21.75" customHeight="1" x14ac:dyDescent="0.2">
      <c r="A97" s="2" t="s">
        <v>275</v>
      </c>
    </row>
    <row r="98" spans="1:2" ht="21.75" customHeight="1" x14ac:dyDescent="0.2">
      <c r="A98" s="47"/>
    </row>
    <row r="99" spans="1:2" ht="21.75" customHeight="1" x14ac:dyDescent="0.2">
      <c r="A99" s="154"/>
    </row>
    <row r="101" spans="1:2" ht="21.75" customHeight="1" x14ac:dyDescent="0.2">
      <c r="B101" s="2" t="s">
        <v>71</v>
      </c>
    </row>
    <row r="102" spans="1:2" ht="21.75" customHeight="1" x14ac:dyDescent="0.2">
      <c r="A102" s="154"/>
    </row>
  </sheetData>
  <mergeCells count="6">
    <mergeCell ref="D72:F72"/>
    <mergeCell ref="H72:J72"/>
    <mergeCell ref="D5:F5"/>
    <mergeCell ref="H5:J5"/>
    <mergeCell ref="D40:F40"/>
    <mergeCell ref="H40:J40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2" manualBreakCount="2">
    <brk id="35" max="10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76"/>
  <sheetViews>
    <sheetView showGridLines="0" view="pageBreakPreview" topLeftCell="A3742" zoomScale="115" zoomScaleNormal="100" zoomScaleSheetLayoutView="115" workbookViewId="0">
      <selection activeCell="A144" sqref="A144"/>
    </sheetView>
  </sheetViews>
  <sheetFormatPr defaultColWidth="9.42578125" defaultRowHeight="21.75" customHeight="1" x14ac:dyDescent="0.2"/>
  <cols>
    <col min="1" max="1" width="51" style="2" customWidth="1"/>
    <col min="2" max="2" width="6.42578125" style="2" customWidth="1"/>
    <col min="3" max="3" width="1.7109375" style="2" customWidth="1"/>
    <col min="4" max="4" width="14.42578125" style="5" customWidth="1"/>
    <col min="5" max="5" width="1.7109375" style="2" customWidth="1"/>
    <col min="6" max="6" width="14.42578125" style="34" customWidth="1"/>
    <col min="7" max="7" width="1.7109375" style="2" customWidth="1"/>
    <col min="8" max="8" width="14.42578125" style="34" customWidth="1"/>
    <col min="9" max="9" width="1.7109375" style="2" customWidth="1"/>
    <col min="10" max="10" width="14.42578125" style="34" customWidth="1"/>
    <col min="11" max="16384" width="9.42578125" style="2"/>
  </cols>
  <sheetData>
    <row r="1" spans="1:10" s="1" customFormat="1" ht="21.75" customHeight="1" x14ac:dyDescent="0.2">
      <c r="D1" s="48"/>
      <c r="F1" s="9"/>
      <c r="H1" s="9"/>
      <c r="J1" s="49" t="s">
        <v>72</v>
      </c>
    </row>
    <row r="2" spans="1:10" s="1" customFormat="1" ht="21.75" customHeight="1" x14ac:dyDescent="0.2">
      <c r="A2" s="1" t="s">
        <v>0</v>
      </c>
      <c r="D2" s="48"/>
      <c r="F2" s="9"/>
      <c r="H2" s="9"/>
      <c r="J2" s="9"/>
    </row>
    <row r="3" spans="1:10" s="1" customFormat="1" ht="21.75" customHeight="1" x14ac:dyDescent="0.2">
      <c r="A3" s="1" t="s">
        <v>73</v>
      </c>
      <c r="D3" s="48"/>
      <c r="F3" s="9"/>
      <c r="H3" s="9"/>
      <c r="J3" s="9"/>
    </row>
    <row r="4" spans="1:10" s="1" customFormat="1" ht="21.75" customHeight="1" x14ac:dyDescent="0.2">
      <c r="A4" s="1" t="s">
        <v>245</v>
      </c>
      <c r="D4" s="48"/>
      <c r="F4" s="9"/>
      <c r="H4" s="9"/>
      <c r="J4" s="9"/>
    </row>
    <row r="5" spans="1:10" s="6" customFormat="1" ht="21.75" customHeight="1" x14ac:dyDescent="0.2">
      <c r="D5" s="5"/>
      <c r="E5" s="2"/>
      <c r="F5" s="34"/>
      <c r="G5" s="2"/>
      <c r="H5" s="3"/>
      <c r="I5" s="2"/>
      <c r="J5" s="3" t="s">
        <v>74</v>
      </c>
    </row>
    <row r="6" spans="1:10" s="13" customFormat="1" ht="21.75" customHeight="1" x14ac:dyDescent="0.2">
      <c r="D6" s="50"/>
      <c r="E6" s="14" t="s">
        <v>3</v>
      </c>
      <c r="F6" s="51"/>
      <c r="H6" s="51"/>
      <c r="I6" s="14" t="s">
        <v>4</v>
      </c>
      <c r="J6" s="51"/>
    </row>
    <row r="7" spans="1:10" s="6" customFormat="1" ht="21.75" customHeight="1" x14ac:dyDescent="0.2">
      <c r="B7" s="4" t="s">
        <v>5</v>
      </c>
      <c r="D7" s="52" t="s">
        <v>238</v>
      </c>
      <c r="F7" s="53" t="s">
        <v>226</v>
      </c>
      <c r="G7" s="13"/>
      <c r="H7" s="52" t="s">
        <v>238</v>
      </c>
      <c r="J7" s="53" t="s">
        <v>226</v>
      </c>
    </row>
    <row r="8" spans="1:10" ht="21.75" customHeight="1" x14ac:dyDescent="0.2">
      <c r="A8" s="1" t="s">
        <v>75</v>
      </c>
      <c r="B8" s="24"/>
    </row>
    <row r="9" spans="1:10" ht="21.75" customHeight="1" x14ac:dyDescent="0.2">
      <c r="A9" s="2" t="s">
        <v>76</v>
      </c>
      <c r="B9" s="6"/>
      <c r="D9" s="5">
        <v>820356</v>
      </c>
      <c r="E9" s="5"/>
      <c r="F9" s="5">
        <v>765541</v>
      </c>
      <c r="G9" s="5"/>
      <c r="H9" s="28">
        <v>5912</v>
      </c>
      <c r="I9" s="5"/>
      <c r="J9" s="28">
        <v>6432</v>
      </c>
    </row>
    <row r="10" spans="1:10" ht="21.75" customHeight="1" x14ac:dyDescent="0.2">
      <c r="A10" s="2" t="s">
        <v>77</v>
      </c>
      <c r="B10" s="24"/>
      <c r="D10" s="5">
        <v>612304</v>
      </c>
      <c r="E10" s="5"/>
      <c r="F10" s="5">
        <v>307779</v>
      </c>
      <c r="G10" s="5"/>
      <c r="H10" s="28">
        <v>0</v>
      </c>
      <c r="I10" s="26"/>
      <c r="J10" s="28">
        <v>0</v>
      </c>
    </row>
    <row r="11" spans="1:10" ht="21.75" customHeight="1" x14ac:dyDescent="0.2">
      <c r="A11" s="2" t="s">
        <v>78</v>
      </c>
      <c r="B11" s="24"/>
      <c r="D11" s="5">
        <v>10191</v>
      </c>
      <c r="E11" s="5"/>
      <c r="F11" s="5">
        <v>8414</v>
      </c>
      <c r="G11" s="5"/>
      <c r="H11" s="28">
        <v>3878</v>
      </c>
      <c r="I11" s="26"/>
      <c r="J11" s="3">
        <v>2681</v>
      </c>
    </row>
    <row r="12" spans="1:10" ht="21.75" customHeight="1" x14ac:dyDescent="0.2">
      <c r="A12" s="2" t="s">
        <v>79</v>
      </c>
      <c r="B12" s="24">
        <v>3</v>
      </c>
      <c r="D12" s="35">
        <v>964</v>
      </c>
      <c r="E12" s="5"/>
      <c r="F12" s="35">
        <v>1806</v>
      </c>
      <c r="G12" s="5"/>
      <c r="H12" s="54">
        <v>297955</v>
      </c>
      <c r="I12" s="5"/>
      <c r="J12" s="55">
        <v>61329</v>
      </c>
    </row>
    <row r="13" spans="1:10" ht="21.75" customHeight="1" x14ac:dyDescent="0.2">
      <c r="A13" s="1" t="s">
        <v>80</v>
      </c>
      <c r="B13" s="6"/>
      <c r="D13" s="35">
        <f>SUM(D9:D12)</f>
        <v>1443815</v>
      </c>
      <c r="E13" s="5"/>
      <c r="F13" s="35">
        <f>SUM(F9:F12)</f>
        <v>1083540</v>
      </c>
      <c r="G13" s="5"/>
      <c r="H13" s="35">
        <f>SUM(H9:H12)</f>
        <v>307745</v>
      </c>
      <c r="I13" s="5"/>
      <c r="J13" s="35">
        <f>SUM(J9:J12)</f>
        <v>70442</v>
      </c>
    </row>
    <row r="14" spans="1:10" ht="21.75" customHeight="1" x14ac:dyDescent="0.2">
      <c r="A14" s="1" t="s">
        <v>81</v>
      </c>
      <c r="B14" s="6"/>
      <c r="E14" s="5"/>
      <c r="F14" s="5"/>
      <c r="G14" s="5"/>
      <c r="I14" s="5"/>
    </row>
    <row r="15" spans="1:10" ht="21.75" customHeight="1" x14ac:dyDescent="0.2">
      <c r="A15" s="2" t="s">
        <v>82</v>
      </c>
      <c r="B15" s="6"/>
      <c r="D15" s="5">
        <v>569634</v>
      </c>
      <c r="E15" s="5"/>
      <c r="F15" s="5">
        <v>519940</v>
      </c>
      <c r="G15" s="5"/>
      <c r="H15" s="28">
        <v>4888</v>
      </c>
      <c r="I15" s="5"/>
      <c r="J15" s="28">
        <v>3778</v>
      </c>
    </row>
    <row r="16" spans="1:10" ht="21.75" customHeight="1" x14ac:dyDescent="0.2">
      <c r="A16" s="2" t="s">
        <v>83</v>
      </c>
      <c r="B16" s="24"/>
      <c r="D16" s="5">
        <v>306911</v>
      </c>
      <c r="E16" s="5"/>
      <c r="F16" s="5">
        <v>132913</v>
      </c>
      <c r="G16" s="5"/>
      <c r="H16" s="28">
        <v>0</v>
      </c>
      <c r="I16" s="26"/>
      <c r="J16" s="28">
        <v>0</v>
      </c>
    </row>
    <row r="17" spans="1:10" ht="21.75" customHeight="1" x14ac:dyDescent="0.2">
      <c r="A17" s="2" t="s">
        <v>84</v>
      </c>
      <c r="B17" s="24"/>
      <c r="D17" s="5">
        <v>6235</v>
      </c>
      <c r="E17" s="5"/>
      <c r="F17" s="5">
        <v>9953</v>
      </c>
      <c r="G17" s="5"/>
      <c r="H17" s="28">
        <v>1385</v>
      </c>
      <c r="I17" s="26"/>
      <c r="J17" s="34">
        <v>1357</v>
      </c>
    </row>
    <row r="18" spans="1:10" ht="21.75" customHeight="1" x14ac:dyDescent="0.2">
      <c r="A18" s="2" t="s">
        <v>85</v>
      </c>
      <c r="B18" s="24"/>
      <c r="D18" s="5">
        <v>199354</v>
      </c>
      <c r="E18" s="5"/>
      <c r="F18" s="5">
        <v>136822</v>
      </c>
      <c r="G18" s="5"/>
      <c r="H18" s="28">
        <v>34</v>
      </c>
      <c r="I18" s="26"/>
      <c r="J18" s="34">
        <v>161</v>
      </c>
    </row>
    <row r="19" spans="1:10" ht="21.75" customHeight="1" x14ac:dyDescent="0.2">
      <c r="A19" s="2" t="s">
        <v>86</v>
      </c>
      <c r="B19" s="24"/>
      <c r="D19" s="35">
        <v>320762</v>
      </c>
      <c r="E19" s="5"/>
      <c r="F19" s="5">
        <v>315046</v>
      </c>
      <c r="G19" s="5"/>
      <c r="H19" s="54">
        <v>60518</v>
      </c>
      <c r="I19" s="5"/>
      <c r="J19" s="34">
        <v>50822</v>
      </c>
    </row>
    <row r="20" spans="1:10" ht="21.75" customHeight="1" x14ac:dyDescent="0.2">
      <c r="A20" s="1" t="s">
        <v>87</v>
      </c>
      <c r="B20" s="24"/>
      <c r="D20" s="36">
        <f>SUM(D15:D19)</f>
        <v>1402896</v>
      </c>
      <c r="E20" s="5"/>
      <c r="F20" s="36">
        <f>SUM(F15:F19)</f>
        <v>1114674</v>
      </c>
      <c r="G20" s="5"/>
      <c r="H20" s="36">
        <f>SUM(H15:H19)</f>
        <v>66825</v>
      </c>
      <c r="I20" s="5"/>
      <c r="J20" s="36">
        <f>SUM(J15:J19)</f>
        <v>56118</v>
      </c>
    </row>
    <row r="21" spans="1:10" ht="21.75" customHeight="1" x14ac:dyDescent="0.2">
      <c r="A21" s="1" t="s">
        <v>88</v>
      </c>
      <c r="B21" s="24"/>
      <c r="D21" s="5">
        <f>SUM(D13-D20)</f>
        <v>40919</v>
      </c>
      <c r="E21" s="5"/>
      <c r="F21" s="5">
        <f>SUM(F13-F20)</f>
        <v>-31134</v>
      </c>
      <c r="G21" s="5"/>
      <c r="H21" s="5">
        <f>SUM(H13-H20)</f>
        <v>240920</v>
      </c>
      <c r="I21" s="5"/>
      <c r="J21" s="5">
        <f>SUM(J13-J20)</f>
        <v>14324</v>
      </c>
    </row>
    <row r="22" spans="1:10" ht="21.75" customHeight="1" x14ac:dyDescent="0.2">
      <c r="A22" s="2" t="s">
        <v>261</v>
      </c>
      <c r="B22" s="24">
        <v>7</v>
      </c>
      <c r="D22" s="5">
        <v>-6819</v>
      </c>
      <c r="E22" s="5"/>
      <c r="F22" s="5">
        <v>-4724</v>
      </c>
      <c r="G22" s="5"/>
      <c r="H22" s="28">
        <v>0</v>
      </c>
      <c r="I22" s="5"/>
      <c r="J22" s="28">
        <v>0</v>
      </c>
    </row>
    <row r="23" spans="1:10" ht="21.75" customHeight="1" x14ac:dyDescent="0.2">
      <c r="A23" s="2" t="s">
        <v>90</v>
      </c>
      <c r="B23" s="24"/>
      <c r="D23" s="5">
        <v>17020</v>
      </c>
      <c r="E23" s="5"/>
      <c r="F23" s="5">
        <v>10945</v>
      </c>
      <c r="G23" s="5"/>
      <c r="H23" s="28">
        <v>14036</v>
      </c>
      <c r="I23" s="26"/>
      <c r="J23" s="3">
        <v>13923</v>
      </c>
    </row>
    <row r="24" spans="1:10" ht="21.75" customHeight="1" x14ac:dyDescent="0.2">
      <c r="A24" s="2" t="s">
        <v>91</v>
      </c>
      <c r="B24" s="24"/>
      <c r="D24" s="35">
        <v>-58411</v>
      </c>
      <c r="E24" s="5"/>
      <c r="F24" s="35">
        <v>-48960</v>
      </c>
      <c r="G24" s="5"/>
      <c r="H24" s="54">
        <v>-28579</v>
      </c>
      <c r="I24" s="5"/>
      <c r="J24" s="35">
        <v>-27204</v>
      </c>
    </row>
    <row r="25" spans="1:10" ht="21.75" customHeight="1" x14ac:dyDescent="0.2">
      <c r="A25" s="1" t="s">
        <v>228</v>
      </c>
      <c r="B25" s="24"/>
      <c r="D25" s="28">
        <f>SUM(D21:D24)</f>
        <v>-7291</v>
      </c>
      <c r="E25" s="5"/>
      <c r="F25" s="28">
        <f>SUM(F21:F24)</f>
        <v>-73873</v>
      </c>
      <c r="G25" s="5"/>
      <c r="H25" s="28">
        <f>SUM(H21:H24)</f>
        <v>226377</v>
      </c>
      <c r="I25" s="5"/>
      <c r="J25" s="28">
        <f>SUM(J21:J24)</f>
        <v>1043</v>
      </c>
    </row>
    <row r="26" spans="1:10" ht="21.75" customHeight="1" x14ac:dyDescent="0.2">
      <c r="A26" s="2" t="s">
        <v>262</v>
      </c>
      <c r="B26" s="24">
        <v>12</v>
      </c>
      <c r="D26" s="35">
        <v>19116</v>
      </c>
      <c r="E26" s="5"/>
      <c r="F26" s="35">
        <v>77924</v>
      </c>
      <c r="G26" s="5"/>
      <c r="H26" s="35">
        <v>858</v>
      </c>
      <c r="I26" s="5"/>
      <c r="J26" s="55">
        <v>975</v>
      </c>
    </row>
    <row r="27" spans="1:10" ht="21.75" customHeight="1" thickBot="1" x14ac:dyDescent="0.25">
      <c r="A27" s="1" t="s">
        <v>233</v>
      </c>
      <c r="B27" s="6"/>
      <c r="D27" s="56">
        <f>SUM(D25:D26)</f>
        <v>11825</v>
      </c>
      <c r="E27" s="5"/>
      <c r="F27" s="56">
        <f>SUM(F25:F26)</f>
        <v>4051</v>
      </c>
      <c r="G27" s="5"/>
      <c r="H27" s="56">
        <f>SUM(H25:H26)</f>
        <v>227235</v>
      </c>
      <c r="I27" s="5"/>
      <c r="J27" s="56">
        <f>SUM(J25:J26)</f>
        <v>2018</v>
      </c>
    </row>
    <row r="28" spans="1:10" ht="21.75" customHeight="1" thickTop="1" x14ac:dyDescent="0.2">
      <c r="A28" s="1"/>
      <c r="B28" s="6"/>
      <c r="E28" s="5"/>
      <c r="F28" s="5"/>
      <c r="G28" s="5"/>
      <c r="I28" s="5"/>
    </row>
    <row r="29" spans="1:10" ht="21.75" customHeight="1" x14ac:dyDescent="0.2">
      <c r="A29" s="1" t="s">
        <v>94</v>
      </c>
      <c r="B29" s="6"/>
      <c r="E29" s="5"/>
      <c r="F29" s="5"/>
      <c r="G29" s="5"/>
      <c r="I29" s="34"/>
    </row>
    <row r="30" spans="1:10" ht="21.75" customHeight="1" thickBot="1" x14ac:dyDescent="0.25">
      <c r="A30" s="2" t="s">
        <v>95</v>
      </c>
      <c r="B30" s="6"/>
      <c r="D30" s="5">
        <v>15248</v>
      </c>
      <c r="E30" s="34"/>
      <c r="F30" s="5">
        <v>2536</v>
      </c>
      <c r="G30" s="34"/>
      <c r="H30" s="57">
        <f>SUM(H27)</f>
        <v>227235</v>
      </c>
      <c r="I30" s="34"/>
      <c r="J30" s="57">
        <f>SUM(J27)</f>
        <v>2018</v>
      </c>
    </row>
    <row r="31" spans="1:10" ht="21.75" customHeight="1" thickTop="1" x14ac:dyDescent="0.2">
      <c r="A31" s="2" t="s">
        <v>96</v>
      </c>
      <c r="B31" s="6"/>
      <c r="D31" s="35">
        <v>-3423</v>
      </c>
      <c r="E31" s="34"/>
      <c r="F31" s="35">
        <v>1515</v>
      </c>
      <c r="G31" s="34"/>
      <c r="I31" s="34"/>
    </row>
    <row r="32" spans="1:10" ht="21.75" customHeight="1" thickBot="1" x14ac:dyDescent="0.25">
      <c r="B32" s="6"/>
      <c r="D32" s="56">
        <f>SUM(D30:D31)</f>
        <v>11825</v>
      </c>
      <c r="E32" s="34"/>
      <c r="F32" s="56">
        <f>SUM(F30:F31)</f>
        <v>4051</v>
      </c>
      <c r="G32" s="34"/>
      <c r="I32" s="34"/>
    </row>
    <row r="33" spans="1:10" ht="21.75" customHeight="1" thickTop="1" x14ac:dyDescent="0.2">
      <c r="A33" s="1" t="s">
        <v>97</v>
      </c>
      <c r="B33" s="6"/>
      <c r="E33" s="34"/>
      <c r="F33" s="5"/>
      <c r="G33" s="34"/>
      <c r="I33" s="34"/>
    </row>
    <row r="34" spans="1:10" ht="21.75" customHeight="1" x14ac:dyDescent="0.2">
      <c r="A34" s="1" t="s">
        <v>98</v>
      </c>
      <c r="B34" s="24"/>
      <c r="F34" s="5"/>
    </row>
    <row r="35" spans="1:10" ht="21.75" customHeight="1" thickBot="1" x14ac:dyDescent="0.25">
      <c r="A35" s="2" t="s">
        <v>263</v>
      </c>
      <c r="B35" s="6"/>
      <c r="D35" s="58">
        <f>(D30/166682701)*1000</f>
        <v>9.147919915216636E-2</v>
      </c>
      <c r="E35" s="59"/>
      <c r="F35" s="58">
        <f>(F30/166682701)*1000</f>
        <v>1.5214536270323577E-2</v>
      </c>
      <c r="G35" s="59"/>
      <c r="H35" s="58">
        <f>(H30/166682701)*1000</f>
        <v>1.3632788443954962</v>
      </c>
      <c r="I35" s="59"/>
      <c r="J35" s="58">
        <f>(J30/166682701)*1000</f>
        <v>1.2106835249807957E-2</v>
      </c>
    </row>
    <row r="36" spans="1:10" ht="21.75" customHeight="1" thickTop="1" x14ac:dyDescent="0.2"/>
    <row r="37" spans="1:10" ht="21.75" customHeight="1" x14ac:dyDescent="0.2">
      <c r="B37" s="6"/>
      <c r="F37" s="59"/>
      <c r="G37" s="59"/>
      <c r="J37" s="59"/>
    </row>
    <row r="38" spans="1:10" ht="21.75" customHeight="1" x14ac:dyDescent="0.2">
      <c r="A38" s="2" t="s">
        <v>275</v>
      </c>
    </row>
    <row r="39" spans="1:10" s="1" customFormat="1" ht="21.75" customHeight="1" x14ac:dyDescent="0.2">
      <c r="D39" s="48"/>
      <c r="F39" s="9"/>
      <c r="H39" s="3"/>
      <c r="J39" s="49" t="s">
        <v>72</v>
      </c>
    </row>
    <row r="40" spans="1:10" s="1" customFormat="1" ht="21.75" customHeight="1" x14ac:dyDescent="0.2">
      <c r="A40" s="1" t="s">
        <v>0</v>
      </c>
      <c r="D40" s="48"/>
      <c r="F40" s="9"/>
      <c r="H40" s="9"/>
      <c r="J40" s="9"/>
    </row>
    <row r="41" spans="1:10" s="1" customFormat="1" ht="21.75" customHeight="1" x14ac:dyDescent="0.2">
      <c r="A41" s="1" t="s">
        <v>99</v>
      </c>
      <c r="D41" s="48"/>
      <c r="F41" s="9"/>
      <c r="H41" s="9"/>
      <c r="J41" s="9"/>
    </row>
    <row r="42" spans="1:10" s="1" customFormat="1" ht="21.75" customHeight="1" x14ac:dyDescent="0.2">
      <c r="A42" s="1" t="s">
        <v>245</v>
      </c>
      <c r="D42" s="48"/>
      <c r="F42" s="9"/>
      <c r="H42" s="9"/>
      <c r="J42" s="9"/>
    </row>
    <row r="43" spans="1:10" s="6" customFormat="1" ht="21.75" customHeight="1" x14ac:dyDescent="0.2">
      <c r="D43" s="5"/>
      <c r="E43" s="2"/>
      <c r="F43" s="34"/>
      <c r="G43" s="2"/>
      <c r="H43" s="3"/>
      <c r="I43" s="2"/>
      <c r="J43" s="3" t="s">
        <v>2</v>
      </c>
    </row>
    <row r="44" spans="1:10" s="13" customFormat="1" ht="21.75" customHeight="1" x14ac:dyDescent="0.2">
      <c r="D44" s="50"/>
      <c r="E44" s="14" t="s">
        <v>3</v>
      </c>
      <c r="F44" s="51"/>
      <c r="H44" s="51"/>
      <c r="I44" s="14" t="s">
        <v>4</v>
      </c>
      <c r="J44" s="51"/>
    </row>
    <row r="45" spans="1:10" s="6" customFormat="1" ht="21.75" customHeight="1" x14ac:dyDescent="0.2">
      <c r="B45" s="4" t="s">
        <v>5</v>
      </c>
      <c r="D45" s="52" t="s">
        <v>238</v>
      </c>
      <c r="F45" s="53" t="s">
        <v>226</v>
      </c>
      <c r="G45" s="13"/>
      <c r="H45" s="52" t="s">
        <v>238</v>
      </c>
      <c r="J45" s="53" t="s">
        <v>226</v>
      </c>
    </row>
    <row r="46" spans="1:10" ht="21.75" customHeight="1" thickBot="1" x14ac:dyDescent="0.25">
      <c r="A46" s="1" t="s">
        <v>233</v>
      </c>
      <c r="B46" s="6"/>
      <c r="D46" s="60">
        <f>SUM(D27)</f>
        <v>11825</v>
      </c>
      <c r="E46" s="34"/>
      <c r="F46" s="60">
        <f>SUM(F27)</f>
        <v>4051</v>
      </c>
      <c r="G46" s="34"/>
      <c r="H46" s="60">
        <f>SUM(H27)</f>
        <v>227235</v>
      </c>
      <c r="I46" s="34"/>
      <c r="J46" s="60">
        <f>SUM(J27)</f>
        <v>2018</v>
      </c>
    </row>
    <row r="47" spans="1:10" ht="21.75" customHeight="1" thickTop="1" x14ac:dyDescent="0.2">
      <c r="B47" s="6"/>
      <c r="E47" s="34"/>
      <c r="G47" s="34"/>
      <c r="I47" s="34"/>
    </row>
    <row r="48" spans="1:10" ht="21.75" customHeight="1" x14ac:dyDescent="0.2">
      <c r="A48" s="1" t="s">
        <v>100</v>
      </c>
      <c r="B48" s="6"/>
      <c r="E48" s="34"/>
      <c r="G48" s="34"/>
      <c r="I48" s="34"/>
    </row>
    <row r="49" spans="1:10" ht="21.75" customHeight="1" x14ac:dyDescent="0.2">
      <c r="A49" s="46" t="s">
        <v>101</v>
      </c>
      <c r="B49" s="6"/>
      <c r="E49" s="34"/>
      <c r="G49" s="34"/>
      <c r="I49" s="34"/>
    </row>
    <row r="50" spans="1:10" ht="21.75" customHeight="1" x14ac:dyDescent="0.2">
      <c r="A50" s="46" t="s">
        <v>102</v>
      </c>
      <c r="B50" s="6"/>
      <c r="E50" s="34"/>
      <c r="G50" s="34"/>
      <c r="I50" s="34"/>
    </row>
    <row r="51" spans="1:10" ht="21.75" customHeight="1" x14ac:dyDescent="0.2">
      <c r="A51" s="2" t="s">
        <v>103</v>
      </c>
      <c r="B51" s="24"/>
    </row>
    <row r="52" spans="1:10" ht="21.75" customHeight="1" x14ac:dyDescent="0.2">
      <c r="A52" s="2" t="s">
        <v>104</v>
      </c>
      <c r="B52" s="6"/>
      <c r="D52" s="5">
        <v>9380</v>
      </c>
      <c r="E52" s="61"/>
      <c r="F52" s="5">
        <v>-2187</v>
      </c>
      <c r="G52" s="61"/>
      <c r="H52" s="49">
        <v>0</v>
      </c>
      <c r="I52" s="61"/>
      <c r="J52" s="49">
        <v>0</v>
      </c>
    </row>
    <row r="53" spans="1:10" ht="21.75" customHeight="1" x14ac:dyDescent="0.2">
      <c r="A53" s="2" t="s">
        <v>264</v>
      </c>
      <c r="B53" s="24">
        <v>7</v>
      </c>
      <c r="D53" s="35">
        <v>-1805</v>
      </c>
      <c r="E53" s="61"/>
      <c r="F53" s="62">
        <v>1958</v>
      </c>
      <c r="G53" s="61"/>
      <c r="H53" s="62">
        <v>0</v>
      </c>
      <c r="I53" s="61"/>
      <c r="J53" s="62">
        <v>0</v>
      </c>
    </row>
    <row r="54" spans="1:10" ht="21.75" customHeight="1" x14ac:dyDescent="0.2">
      <c r="A54" s="2" t="s">
        <v>101</v>
      </c>
      <c r="B54" s="24"/>
      <c r="D54" s="49"/>
      <c r="E54" s="61"/>
      <c r="F54" s="49"/>
      <c r="G54" s="61"/>
      <c r="H54" s="49"/>
      <c r="I54" s="61"/>
      <c r="J54" s="49"/>
    </row>
    <row r="55" spans="1:10" ht="21.75" customHeight="1" x14ac:dyDescent="0.2">
      <c r="A55" s="2" t="s">
        <v>107</v>
      </c>
      <c r="B55" s="24"/>
      <c r="D55" s="62">
        <f>SUM(D52:D53)</f>
        <v>7575</v>
      </c>
      <c r="E55" s="61"/>
      <c r="F55" s="62">
        <f>SUM(F52:F53)</f>
        <v>-229</v>
      </c>
      <c r="G55" s="61"/>
      <c r="H55" s="62">
        <f>SUM(H52:H53)</f>
        <v>0</v>
      </c>
      <c r="I55" s="61"/>
      <c r="J55" s="62">
        <f>SUM(J52:J53)</f>
        <v>0</v>
      </c>
    </row>
    <row r="56" spans="1:10" ht="21.75" customHeight="1" x14ac:dyDescent="0.2">
      <c r="A56" s="46" t="s">
        <v>273</v>
      </c>
      <c r="B56" s="24"/>
      <c r="D56" s="49"/>
      <c r="E56" s="61"/>
      <c r="F56" s="49"/>
      <c r="G56" s="61"/>
      <c r="H56" s="3"/>
      <c r="I56" s="61"/>
      <c r="J56" s="3"/>
    </row>
    <row r="57" spans="1:10" ht="21.75" customHeight="1" x14ac:dyDescent="0.2">
      <c r="A57" s="46" t="s">
        <v>102</v>
      </c>
      <c r="B57" s="24"/>
      <c r="D57" s="49"/>
      <c r="E57" s="61"/>
      <c r="F57" s="49"/>
      <c r="G57" s="61"/>
      <c r="H57" s="3"/>
      <c r="I57" s="61"/>
      <c r="J57" s="3"/>
    </row>
    <row r="58" spans="1:10" ht="21.75" customHeight="1" x14ac:dyDescent="0.2">
      <c r="A58" s="2" t="s">
        <v>236</v>
      </c>
      <c r="B58" s="24"/>
      <c r="D58" s="49"/>
      <c r="E58" s="61"/>
      <c r="F58" s="49"/>
    </row>
    <row r="59" spans="1:10" ht="21.75" customHeight="1" x14ac:dyDescent="0.2">
      <c r="A59" s="2" t="s">
        <v>235</v>
      </c>
      <c r="B59" s="24"/>
      <c r="D59" s="49">
        <v>17399</v>
      </c>
      <c r="E59" s="61"/>
      <c r="F59" s="49">
        <v>16638</v>
      </c>
      <c r="G59" s="61"/>
      <c r="H59" s="49">
        <v>0</v>
      </c>
      <c r="I59" s="61"/>
      <c r="J59" s="49">
        <v>0</v>
      </c>
    </row>
    <row r="60" spans="1:10" ht="21.75" customHeight="1" x14ac:dyDescent="0.2">
      <c r="A60" s="2" t="s">
        <v>264</v>
      </c>
      <c r="B60" s="24">
        <v>7</v>
      </c>
      <c r="D60" s="62">
        <v>0</v>
      </c>
      <c r="E60" s="61"/>
      <c r="F60" s="62">
        <v>-3142</v>
      </c>
      <c r="G60" s="61"/>
      <c r="H60" s="62">
        <v>0</v>
      </c>
      <c r="I60" s="61"/>
      <c r="J60" s="62">
        <v>0</v>
      </c>
    </row>
    <row r="61" spans="1:10" ht="21.75" customHeight="1" x14ac:dyDescent="0.2">
      <c r="A61" s="2" t="s">
        <v>223</v>
      </c>
      <c r="B61" s="24"/>
      <c r="D61" s="49"/>
      <c r="E61" s="61"/>
      <c r="F61" s="49"/>
      <c r="G61" s="61"/>
      <c r="H61" s="49"/>
      <c r="I61" s="61"/>
      <c r="J61" s="49"/>
    </row>
    <row r="62" spans="1:10" ht="21.75" customHeight="1" x14ac:dyDescent="0.2">
      <c r="A62" s="2" t="s">
        <v>107</v>
      </c>
      <c r="B62" s="24"/>
      <c r="D62" s="49">
        <f>SUM(D59:D60)</f>
        <v>17399</v>
      </c>
      <c r="E62" s="61"/>
      <c r="F62" s="49">
        <f>SUM(F59:F60)</f>
        <v>13496</v>
      </c>
      <c r="G62" s="61"/>
      <c r="H62" s="49">
        <f>SUM(H59:H60)</f>
        <v>0</v>
      </c>
      <c r="I62" s="61"/>
      <c r="J62" s="49">
        <f>SUM(J59:J60)</f>
        <v>0</v>
      </c>
    </row>
    <row r="63" spans="1:10" ht="21.75" customHeight="1" x14ac:dyDescent="0.2">
      <c r="A63" s="1" t="s">
        <v>224</v>
      </c>
      <c r="B63" s="24"/>
      <c r="D63" s="36">
        <f>SUM(D55,D62)</f>
        <v>24974</v>
      </c>
      <c r="E63" s="5"/>
      <c r="F63" s="36">
        <f>SUM(F55,F62)</f>
        <v>13267</v>
      </c>
      <c r="G63" s="5"/>
      <c r="H63" s="36">
        <f>SUM(H55,H62)</f>
        <v>0</v>
      </c>
      <c r="I63" s="5"/>
      <c r="J63" s="36">
        <f>SUM(J55,J62)</f>
        <v>0</v>
      </c>
    </row>
    <row r="64" spans="1:10" ht="21.75" customHeight="1" x14ac:dyDescent="0.2">
      <c r="A64" s="1"/>
      <c r="B64" s="6"/>
      <c r="F64" s="5"/>
      <c r="G64" s="59"/>
    </row>
    <row r="65" spans="1:10" ht="21.75" customHeight="1" thickBot="1" x14ac:dyDescent="0.25">
      <c r="A65" s="1" t="s">
        <v>265</v>
      </c>
      <c r="B65" s="6"/>
      <c r="D65" s="60">
        <f>D63+D46</f>
        <v>36799</v>
      </c>
      <c r="E65" s="34"/>
      <c r="F65" s="60">
        <f>F63+F46</f>
        <v>17318</v>
      </c>
      <c r="G65" s="34"/>
      <c r="H65" s="60">
        <f>H63+H46</f>
        <v>227235</v>
      </c>
      <c r="I65" s="34"/>
      <c r="J65" s="60">
        <f>J63+J46</f>
        <v>2018</v>
      </c>
    </row>
    <row r="66" spans="1:10" ht="21.75" customHeight="1" thickTop="1" x14ac:dyDescent="0.2">
      <c r="B66" s="6"/>
      <c r="F66" s="5"/>
      <c r="G66" s="59"/>
    </row>
    <row r="67" spans="1:10" ht="21.75" customHeight="1" x14ac:dyDescent="0.2">
      <c r="A67" s="1" t="s">
        <v>110</v>
      </c>
      <c r="B67" s="6"/>
      <c r="F67" s="5"/>
      <c r="G67" s="59"/>
    </row>
    <row r="68" spans="1:10" ht="21.75" customHeight="1" thickBot="1" x14ac:dyDescent="0.25">
      <c r="A68" s="2" t="s">
        <v>95</v>
      </c>
      <c r="B68" s="6"/>
      <c r="D68" s="5">
        <f>+D70-D69</f>
        <v>40227</v>
      </c>
      <c r="F68" s="5">
        <v>15597</v>
      </c>
      <c r="G68" s="59"/>
      <c r="H68" s="60">
        <f>SUM(H65)</f>
        <v>227235</v>
      </c>
      <c r="J68" s="60">
        <f>SUM(J65)</f>
        <v>2018</v>
      </c>
    </row>
    <row r="69" spans="1:10" ht="21.75" customHeight="1" thickTop="1" x14ac:dyDescent="0.2">
      <c r="A69" s="2" t="s">
        <v>96</v>
      </c>
      <c r="B69" s="6"/>
      <c r="D69" s="30">
        <v>-3428</v>
      </c>
      <c r="E69" s="63"/>
      <c r="F69" s="30">
        <v>1721</v>
      </c>
      <c r="G69" s="59"/>
      <c r="J69" s="59"/>
    </row>
    <row r="70" spans="1:10" ht="21.75" customHeight="1" thickBot="1" x14ac:dyDescent="0.25">
      <c r="B70" s="6"/>
      <c r="D70" s="60">
        <v>36799</v>
      </c>
      <c r="E70" s="34"/>
      <c r="F70" s="60">
        <f>SUM(F68:F69)</f>
        <v>17318</v>
      </c>
      <c r="G70" s="59"/>
      <c r="J70" s="59"/>
    </row>
    <row r="71" spans="1:10" ht="21.75" customHeight="1" thickTop="1" x14ac:dyDescent="0.2">
      <c r="B71" s="6"/>
      <c r="E71" s="34"/>
      <c r="F71" s="5"/>
      <c r="G71" s="59"/>
      <c r="J71" s="59"/>
    </row>
    <row r="72" spans="1:10" ht="21.75" customHeight="1" x14ac:dyDescent="0.2">
      <c r="A72" s="2" t="s">
        <v>275</v>
      </c>
    </row>
    <row r="73" spans="1:10" s="1" customFormat="1" ht="21.75" customHeight="1" x14ac:dyDescent="0.2">
      <c r="D73" s="48"/>
      <c r="F73" s="9"/>
      <c r="H73" s="9"/>
      <c r="J73" s="49" t="s">
        <v>72</v>
      </c>
    </row>
    <row r="74" spans="1:10" s="1" customFormat="1" ht="21.75" customHeight="1" x14ac:dyDescent="0.2">
      <c r="A74" s="1" t="s">
        <v>0</v>
      </c>
      <c r="D74" s="48"/>
      <c r="F74" s="9"/>
      <c r="H74" s="9"/>
      <c r="J74" s="9"/>
    </row>
    <row r="75" spans="1:10" s="1" customFormat="1" ht="21.75" customHeight="1" x14ac:dyDescent="0.2">
      <c r="A75" s="1" t="s">
        <v>73</v>
      </c>
      <c r="D75" s="48"/>
      <c r="F75" s="9"/>
      <c r="H75" s="9"/>
      <c r="J75" s="9"/>
    </row>
    <row r="76" spans="1:10" s="1" customFormat="1" ht="21.75" customHeight="1" x14ac:dyDescent="0.2">
      <c r="A76" s="1" t="s">
        <v>250</v>
      </c>
      <c r="D76" s="48"/>
      <c r="F76" s="9"/>
      <c r="H76" s="9"/>
      <c r="J76" s="9"/>
    </row>
    <row r="77" spans="1:10" s="6" customFormat="1" ht="21.75" customHeight="1" x14ac:dyDescent="0.2">
      <c r="D77" s="5"/>
      <c r="E77" s="2"/>
      <c r="F77" s="34"/>
      <c r="G77" s="2"/>
      <c r="H77" s="3"/>
      <c r="I77" s="2"/>
      <c r="J77" s="3" t="s">
        <v>74</v>
      </c>
    </row>
    <row r="78" spans="1:10" s="13" customFormat="1" ht="21.75" customHeight="1" x14ac:dyDescent="0.2">
      <c r="D78" s="50"/>
      <c r="E78" s="14" t="s">
        <v>3</v>
      </c>
      <c r="F78" s="51"/>
      <c r="H78" s="51"/>
      <c r="I78" s="14" t="s">
        <v>4</v>
      </c>
      <c r="J78" s="51"/>
    </row>
    <row r="79" spans="1:10" s="6" customFormat="1" ht="21.75" customHeight="1" x14ac:dyDescent="0.2">
      <c r="B79" s="4" t="s">
        <v>5</v>
      </c>
      <c r="D79" s="52" t="s">
        <v>238</v>
      </c>
      <c r="F79" s="53" t="s">
        <v>226</v>
      </c>
      <c r="G79" s="13"/>
      <c r="H79" s="52" t="s">
        <v>238</v>
      </c>
      <c r="J79" s="53" t="s">
        <v>226</v>
      </c>
    </row>
    <row r="80" spans="1:10" ht="21.75" customHeight="1" x14ac:dyDescent="0.2">
      <c r="A80" s="1" t="s">
        <v>75</v>
      </c>
      <c r="B80" s="24"/>
    </row>
    <row r="81" spans="1:10" ht="21.75" customHeight="1" x14ac:dyDescent="0.2">
      <c r="A81" s="2" t="s">
        <v>76</v>
      </c>
      <c r="B81" s="6"/>
      <c r="D81" s="5">
        <v>2208107</v>
      </c>
      <c r="E81" s="5"/>
      <c r="F81" s="5">
        <v>1896234</v>
      </c>
      <c r="G81" s="5"/>
      <c r="H81" s="28">
        <v>28785</v>
      </c>
      <c r="I81" s="5"/>
      <c r="J81" s="28">
        <v>24814</v>
      </c>
    </row>
    <row r="82" spans="1:10" ht="21.75" customHeight="1" x14ac:dyDescent="0.2">
      <c r="A82" s="2" t="s">
        <v>77</v>
      </c>
      <c r="B82" s="24"/>
      <c r="D82" s="5">
        <v>1109885</v>
      </c>
      <c r="E82" s="5"/>
      <c r="F82" s="5">
        <v>533132</v>
      </c>
      <c r="G82" s="5"/>
      <c r="H82" s="28">
        <v>0</v>
      </c>
      <c r="I82" s="26"/>
      <c r="J82" s="28">
        <v>0</v>
      </c>
    </row>
    <row r="83" spans="1:10" ht="21.75" customHeight="1" x14ac:dyDescent="0.2">
      <c r="A83" s="2" t="s">
        <v>78</v>
      </c>
      <c r="B83" s="24"/>
      <c r="D83" s="5">
        <v>19434</v>
      </c>
      <c r="E83" s="5"/>
      <c r="F83" s="5">
        <v>17043</v>
      </c>
      <c r="G83" s="5"/>
      <c r="H83" s="3">
        <v>7733</v>
      </c>
      <c r="I83" s="26"/>
      <c r="J83" s="3">
        <v>5793</v>
      </c>
    </row>
    <row r="84" spans="1:10" ht="21.75" customHeight="1" x14ac:dyDescent="0.2">
      <c r="A84" s="2" t="s">
        <v>79</v>
      </c>
      <c r="B84" s="24">
        <v>3</v>
      </c>
      <c r="D84" s="35">
        <v>2136</v>
      </c>
      <c r="E84" s="5"/>
      <c r="F84" s="35">
        <v>2883</v>
      </c>
      <c r="G84" s="5"/>
      <c r="H84" s="55">
        <v>333904</v>
      </c>
      <c r="I84" s="5"/>
      <c r="J84" s="55">
        <v>83071</v>
      </c>
    </row>
    <row r="85" spans="1:10" ht="21.75" customHeight="1" x14ac:dyDescent="0.2">
      <c r="A85" s="1" t="s">
        <v>80</v>
      </c>
      <c r="B85" s="6"/>
      <c r="D85" s="35">
        <f>SUM(D81:D84)</f>
        <v>3339562</v>
      </c>
      <c r="E85" s="5"/>
      <c r="F85" s="35">
        <f>SUM(F81:F84)</f>
        <v>2449292</v>
      </c>
      <c r="G85" s="5"/>
      <c r="H85" s="35">
        <f>SUM(H81:H84)</f>
        <v>370422</v>
      </c>
      <c r="I85" s="5"/>
      <c r="J85" s="35">
        <f>SUM(J81:J84)</f>
        <v>113678</v>
      </c>
    </row>
    <row r="86" spans="1:10" ht="21.75" customHeight="1" x14ac:dyDescent="0.2">
      <c r="A86" s="1" t="s">
        <v>81</v>
      </c>
      <c r="B86" s="6"/>
      <c r="E86" s="5"/>
      <c r="F86" s="5"/>
      <c r="G86" s="5"/>
      <c r="I86" s="5"/>
    </row>
    <row r="87" spans="1:10" ht="21.75" customHeight="1" x14ac:dyDescent="0.2">
      <c r="A87" s="2" t="s">
        <v>82</v>
      </c>
      <c r="B87" s="6"/>
      <c r="D87" s="5">
        <v>1283141</v>
      </c>
      <c r="E87" s="5"/>
      <c r="F87" s="5">
        <v>1112850</v>
      </c>
      <c r="G87" s="5"/>
      <c r="H87" s="28">
        <v>16731</v>
      </c>
      <c r="I87" s="5"/>
      <c r="J87" s="28">
        <v>13216</v>
      </c>
    </row>
    <row r="88" spans="1:10" ht="21.75" customHeight="1" x14ac:dyDescent="0.2">
      <c r="A88" s="2" t="s">
        <v>83</v>
      </c>
      <c r="B88" s="24"/>
      <c r="D88" s="5">
        <v>547798</v>
      </c>
      <c r="E88" s="5"/>
      <c r="F88" s="5">
        <v>243675</v>
      </c>
      <c r="G88" s="5"/>
      <c r="H88" s="28">
        <v>0</v>
      </c>
      <c r="I88" s="26"/>
      <c r="J88" s="28">
        <v>0</v>
      </c>
    </row>
    <row r="89" spans="1:10" ht="21.75" customHeight="1" x14ac:dyDescent="0.2">
      <c r="A89" s="2" t="s">
        <v>84</v>
      </c>
      <c r="B89" s="24"/>
      <c r="D89" s="5">
        <v>14925</v>
      </c>
      <c r="E89" s="5"/>
      <c r="F89" s="5">
        <v>16737</v>
      </c>
      <c r="G89" s="5"/>
      <c r="H89" s="34">
        <v>2798</v>
      </c>
      <c r="I89" s="26"/>
      <c r="J89" s="34">
        <v>2734</v>
      </c>
    </row>
    <row r="90" spans="1:10" ht="21.75" customHeight="1" x14ac:dyDescent="0.2">
      <c r="A90" s="2" t="s">
        <v>85</v>
      </c>
      <c r="B90" s="24"/>
      <c r="D90" s="5">
        <v>409412</v>
      </c>
      <c r="E90" s="5"/>
      <c r="F90" s="5">
        <v>290927</v>
      </c>
      <c r="G90" s="5"/>
      <c r="H90" s="34">
        <v>78</v>
      </c>
      <c r="I90" s="26"/>
      <c r="J90" s="34">
        <v>189</v>
      </c>
    </row>
    <row r="91" spans="1:10" ht="21.75" customHeight="1" x14ac:dyDescent="0.2">
      <c r="A91" s="2" t="s">
        <v>86</v>
      </c>
      <c r="B91" s="24"/>
      <c r="D91" s="5">
        <v>649942</v>
      </c>
      <c r="E91" s="5"/>
      <c r="F91" s="5">
        <v>703615</v>
      </c>
      <c r="G91" s="5"/>
      <c r="H91" s="34">
        <v>124095</v>
      </c>
      <c r="I91" s="5"/>
      <c r="J91" s="34">
        <v>106109</v>
      </c>
    </row>
    <row r="92" spans="1:10" ht="21.75" customHeight="1" x14ac:dyDescent="0.2">
      <c r="A92" s="1" t="s">
        <v>87</v>
      </c>
      <c r="B92" s="24"/>
      <c r="D92" s="36">
        <f>SUM(D87:D91)</f>
        <v>2905218</v>
      </c>
      <c r="E92" s="5"/>
      <c r="F92" s="36">
        <f>SUM(F87:F91)</f>
        <v>2367804</v>
      </c>
      <c r="G92" s="5"/>
      <c r="H92" s="36">
        <f>SUM(H87:H91)</f>
        <v>143702</v>
      </c>
      <c r="I92" s="5"/>
      <c r="J92" s="36">
        <f>SUM(J87:J91)</f>
        <v>122248</v>
      </c>
    </row>
    <row r="93" spans="1:10" ht="21.75" customHeight="1" x14ac:dyDescent="0.2">
      <c r="A93" s="1" t="s">
        <v>88</v>
      </c>
      <c r="B93" s="24"/>
      <c r="D93" s="5">
        <f>SUM(D85-D92)</f>
        <v>434344</v>
      </c>
      <c r="E93" s="5"/>
      <c r="F93" s="5">
        <f>SUM(F85-F92)</f>
        <v>81488</v>
      </c>
      <c r="G93" s="5"/>
      <c r="H93" s="5">
        <f>SUM(H85-H92)</f>
        <v>226720</v>
      </c>
      <c r="I93" s="5"/>
      <c r="J93" s="5">
        <f>SUM(J85-J92)</f>
        <v>-8570</v>
      </c>
    </row>
    <row r="94" spans="1:10" ht="21.75" customHeight="1" x14ac:dyDescent="0.2">
      <c r="A94" s="2" t="s">
        <v>89</v>
      </c>
      <c r="B94" s="24">
        <v>7</v>
      </c>
      <c r="D94" s="5">
        <v>8381</v>
      </c>
      <c r="E94" s="5"/>
      <c r="F94" s="5">
        <v>4814</v>
      </c>
      <c r="G94" s="5"/>
      <c r="H94" s="28">
        <v>0</v>
      </c>
      <c r="I94" s="5"/>
      <c r="J94" s="28">
        <v>0</v>
      </c>
    </row>
    <row r="95" spans="1:10" ht="21.75" customHeight="1" x14ac:dyDescent="0.2">
      <c r="A95" s="2" t="s">
        <v>90</v>
      </c>
      <c r="B95" s="24"/>
      <c r="D95" s="5">
        <v>31003</v>
      </c>
      <c r="E95" s="5"/>
      <c r="F95" s="5">
        <v>22329</v>
      </c>
      <c r="G95" s="5"/>
      <c r="H95" s="3">
        <v>28354</v>
      </c>
      <c r="I95" s="26"/>
      <c r="J95" s="3">
        <v>27241</v>
      </c>
    </row>
    <row r="96" spans="1:10" ht="21.75" customHeight="1" x14ac:dyDescent="0.2">
      <c r="A96" s="2" t="s">
        <v>91</v>
      </c>
      <c r="B96" s="24"/>
      <c r="D96" s="35">
        <v>-117940</v>
      </c>
      <c r="E96" s="5"/>
      <c r="F96" s="35">
        <v>-100659</v>
      </c>
      <c r="G96" s="5"/>
      <c r="H96" s="35">
        <f>-56854+1</f>
        <v>-56853</v>
      </c>
      <c r="I96" s="5"/>
      <c r="J96" s="35">
        <v>-51734</v>
      </c>
    </row>
    <row r="97" spans="1:10" ht="21.75" customHeight="1" x14ac:dyDescent="0.2">
      <c r="A97" s="1" t="s">
        <v>228</v>
      </c>
      <c r="B97" s="24"/>
      <c r="D97" s="28">
        <f>SUM(D93:D96)</f>
        <v>355788</v>
      </c>
      <c r="E97" s="5"/>
      <c r="F97" s="28">
        <f>SUM(F93:F96)</f>
        <v>7972</v>
      </c>
      <c r="G97" s="5"/>
      <c r="H97" s="28">
        <f>SUM(H93:H96)</f>
        <v>198221</v>
      </c>
      <c r="I97" s="5"/>
      <c r="J97" s="28">
        <f>SUM(J93:J96)</f>
        <v>-33063</v>
      </c>
    </row>
    <row r="98" spans="1:10" ht="21.75" customHeight="1" x14ac:dyDescent="0.2">
      <c r="A98" s="2" t="s">
        <v>92</v>
      </c>
      <c r="B98" s="24">
        <v>12</v>
      </c>
      <c r="D98" s="35">
        <v>-54047</v>
      </c>
      <c r="E98" s="5"/>
      <c r="F98" s="35">
        <v>61331</v>
      </c>
      <c r="G98" s="5"/>
      <c r="H98" s="35">
        <v>1694</v>
      </c>
      <c r="I98" s="5"/>
      <c r="J98" s="55">
        <v>2570</v>
      </c>
    </row>
    <row r="99" spans="1:10" ht="21.75" customHeight="1" thickBot="1" x14ac:dyDescent="0.25">
      <c r="A99" s="1" t="s">
        <v>229</v>
      </c>
      <c r="B99" s="6"/>
      <c r="D99" s="56">
        <f>SUM(D97:D98)</f>
        <v>301741</v>
      </c>
      <c r="E99" s="5"/>
      <c r="F99" s="56">
        <f>SUM(F97:F98)</f>
        <v>69303</v>
      </c>
      <c r="G99" s="5"/>
      <c r="H99" s="56">
        <f>SUM(H97:H98)</f>
        <v>199915</v>
      </c>
      <c r="I99" s="5"/>
      <c r="J99" s="56">
        <f>SUM(J97:J98)</f>
        <v>-30493</v>
      </c>
    </row>
    <row r="100" spans="1:10" ht="21.75" customHeight="1" thickTop="1" x14ac:dyDescent="0.2">
      <c r="A100" s="1"/>
      <c r="B100" s="6"/>
      <c r="E100" s="5"/>
      <c r="F100" s="5"/>
      <c r="G100" s="5"/>
      <c r="I100" s="5"/>
    </row>
    <row r="101" spans="1:10" ht="21.75" customHeight="1" x14ac:dyDescent="0.2">
      <c r="A101" s="1" t="s">
        <v>94</v>
      </c>
      <c r="B101" s="6"/>
      <c r="E101" s="5"/>
      <c r="F101" s="5"/>
      <c r="G101" s="5"/>
      <c r="I101" s="34"/>
    </row>
    <row r="102" spans="1:10" ht="21.75" customHeight="1" thickBot="1" x14ac:dyDescent="0.25">
      <c r="A102" s="2" t="s">
        <v>95</v>
      </c>
      <c r="B102" s="6"/>
      <c r="D102" s="5">
        <v>290734</v>
      </c>
      <c r="E102" s="34"/>
      <c r="F102" s="5">
        <v>66347</v>
      </c>
      <c r="G102" s="34"/>
      <c r="H102" s="57">
        <f>SUM(H99)</f>
        <v>199915</v>
      </c>
      <c r="I102" s="34"/>
      <c r="J102" s="57">
        <f>SUM(J99)</f>
        <v>-30493</v>
      </c>
    </row>
    <row r="103" spans="1:10" ht="21.75" customHeight="1" thickTop="1" x14ac:dyDescent="0.2">
      <c r="A103" s="2" t="s">
        <v>96</v>
      </c>
      <c r="B103" s="6"/>
      <c r="D103" s="35">
        <v>11007</v>
      </c>
      <c r="E103" s="34"/>
      <c r="F103" s="35">
        <v>2956</v>
      </c>
      <c r="G103" s="34"/>
      <c r="I103" s="34"/>
    </row>
    <row r="104" spans="1:10" ht="21.75" customHeight="1" thickBot="1" x14ac:dyDescent="0.25">
      <c r="B104" s="6"/>
      <c r="D104" s="56">
        <f>SUM(D102:D103)</f>
        <v>301741</v>
      </c>
      <c r="E104" s="34"/>
      <c r="F104" s="56">
        <f>SUM(F102:F103)</f>
        <v>69303</v>
      </c>
      <c r="G104" s="34"/>
      <c r="I104" s="34"/>
    </row>
    <row r="105" spans="1:10" ht="21.75" customHeight="1" thickTop="1" x14ac:dyDescent="0.2">
      <c r="A105" s="1" t="s">
        <v>97</v>
      </c>
      <c r="B105" s="6"/>
      <c r="E105" s="34"/>
      <c r="F105" s="5"/>
      <c r="G105" s="34"/>
      <c r="I105" s="34"/>
    </row>
    <row r="106" spans="1:10" ht="21.75" customHeight="1" x14ac:dyDescent="0.2">
      <c r="A106" s="1" t="s">
        <v>98</v>
      </c>
      <c r="B106" s="24"/>
      <c r="F106" s="5"/>
    </row>
    <row r="107" spans="1:10" ht="21.75" customHeight="1" thickBot="1" x14ac:dyDescent="0.25">
      <c r="A107" s="2" t="s">
        <v>230</v>
      </c>
      <c r="B107" s="6"/>
      <c r="D107" s="58">
        <f>(D102/166682701)*1000</f>
        <v>1.7442361940127187</v>
      </c>
      <c r="E107" s="59"/>
      <c r="F107" s="58">
        <f>(F102/166682701)*1000</f>
        <v>0.39804370580723908</v>
      </c>
      <c r="G107" s="59"/>
      <c r="H107" s="58">
        <f>(H102/166682701)*1000</f>
        <v>1.199374612965985</v>
      </c>
      <c r="I107" s="59"/>
      <c r="J107" s="58">
        <f>(J102/166682701)*1000</f>
        <v>-0.18294040003587414</v>
      </c>
    </row>
    <row r="108" spans="1:10" ht="21.75" customHeight="1" thickTop="1" x14ac:dyDescent="0.2"/>
    <row r="109" spans="1:10" ht="21.75" customHeight="1" x14ac:dyDescent="0.2">
      <c r="B109" s="6"/>
      <c r="F109" s="59"/>
      <c r="G109" s="59"/>
      <c r="J109" s="59"/>
    </row>
    <row r="110" spans="1:10" ht="21.75" customHeight="1" x14ac:dyDescent="0.2">
      <c r="A110" s="2" t="s">
        <v>275</v>
      </c>
    </row>
    <row r="111" spans="1:10" s="1" customFormat="1" ht="21.75" customHeight="1" x14ac:dyDescent="0.2">
      <c r="D111" s="48"/>
      <c r="F111" s="9"/>
      <c r="H111" s="3"/>
      <c r="J111" s="49" t="s">
        <v>72</v>
      </c>
    </row>
    <row r="112" spans="1:10" s="1" customFormat="1" ht="21.75" customHeight="1" x14ac:dyDescent="0.2">
      <c r="A112" s="1" t="s">
        <v>0</v>
      </c>
      <c r="D112" s="48"/>
      <c r="F112" s="9"/>
      <c r="H112" s="9"/>
      <c r="J112" s="9"/>
    </row>
    <row r="113" spans="1:10" s="1" customFormat="1" ht="21.75" customHeight="1" x14ac:dyDescent="0.2">
      <c r="A113" s="1" t="s">
        <v>99</v>
      </c>
      <c r="D113" s="48"/>
      <c r="F113" s="9"/>
      <c r="H113" s="9"/>
      <c r="J113" s="9"/>
    </row>
    <row r="114" spans="1:10" s="1" customFormat="1" ht="21.75" customHeight="1" x14ac:dyDescent="0.2">
      <c r="A114" s="1" t="s">
        <v>250</v>
      </c>
      <c r="D114" s="48"/>
      <c r="F114" s="9"/>
      <c r="H114" s="9"/>
      <c r="J114" s="9"/>
    </row>
    <row r="115" spans="1:10" s="6" customFormat="1" ht="21.75" customHeight="1" x14ac:dyDescent="0.2">
      <c r="D115" s="5"/>
      <c r="E115" s="2"/>
      <c r="F115" s="34"/>
      <c r="G115" s="2"/>
      <c r="H115" s="3"/>
      <c r="I115" s="2"/>
      <c r="J115" s="3" t="s">
        <v>2</v>
      </c>
    </row>
    <row r="116" spans="1:10" s="13" customFormat="1" ht="21.75" customHeight="1" x14ac:dyDescent="0.2">
      <c r="D116" s="50"/>
      <c r="E116" s="14" t="s">
        <v>3</v>
      </c>
      <c r="F116" s="51"/>
      <c r="H116" s="51"/>
      <c r="I116" s="14" t="s">
        <v>4</v>
      </c>
      <c r="J116" s="51"/>
    </row>
    <row r="117" spans="1:10" s="6" customFormat="1" ht="21.75" customHeight="1" x14ac:dyDescent="0.2">
      <c r="B117" s="4" t="s">
        <v>5</v>
      </c>
      <c r="D117" s="52" t="s">
        <v>238</v>
      </c>
      <c r="F117" s="53" t="s">
        <v>226</v>
      </c>
      <c r="G117" s="13"/>
      <c r="H117" s="52" t="s">
        <v>238</v>
      </c>
      <c r="J117" s="53" t="s">
        <v>226</v>
      </c>
    </row>
    <row r="118" spans="1:10" ht="21.75" customHeight="1" thickBot="1" x14ac:dyDescent="0.25">
      <c r="A118" s="1" t="s">
        <v>229</v>
      </c>
      <c r="B118" s="6"/>
      <c r="D118" s="60">
        <f>SUM(D99)</f>
        <v>301741</v>
      </c>
      <c r="E118" s="34"/>
      <c r="F118" s="60">
        <f>SUM(F99)</f>
        <v>69303</v>
      </c>
      <c r="G118" s="34"/>
      <c r="H118" s="60">
        <f>SUM(H99)</f>
        <v>199915</v>
      </c>
      <c r="I118" s="34"/>
      <c r="J118" s="60">
        <f>SUM(J99)</f>
        <v>-30493</v>
      </c>
    </row>
    <row r="119" spans="1:10" ht="21.75" customHeight="1" thickTop="1" x14ac:dyDescent="0.2">
      <c r="B119" s="6"/>
      <c r="E119" s="34"/>
      <c r="G119" s="34"/>
      <c r="I119" s="34"/>
    </row>
    <row r="120" spans="1:10" ht="21.75" customHeight="1" x14ac:dyDescent="0.2">
      <c r="A120" s="1" t="s">
        <v>100</v>
      </c>
      <c r="B120" s="6"/>
      <c r="E120" s="34"/>
      <c r="G120" s="34"/>
      <c r="I120" s="34"/>
    </row>
    <row r="121" spans="1:10" ht="21.75" customHeight="1" x14ac:dyDescent="0.2">
      <c r="A121" s="46" t="s">
        <v>101</v>
      </c>
      <c r="B121" s="6"/>
      <c r="E121" s="34"/>
      <c r="G121" s="34"/>
      <c r="I121" s="34"/>
    </row>
    <row r="122" spans="1:10" ht="21.75" customHeight="1" x14ac:dyDescent="0.2">
      <c r="A122" s="46" t="s">
        <v>102</v>
      </c>
      <c r="B122" s="6"/>
      <c r="E122" s="34"/>
      <c r="G122" s="34"/>
      <c r="I122" s="34"/>
    </row>
    <row r="123" spans="1:10" ht="21.75" customHeight="1" x14ac:dyDescent="0.2">
      <c r="A123" s="2" t="s">
        <v>103</v>
      </c>
      <c r="B123" s="24"/>
    </row>
    <row r="124" spans="1:10" ht="21.75" customHeight="1" x14ac:dyDescent="0.2">
      <c r="A124" s="2" t="s">
        <v>104</v>
      </c>
      <c r="B124" s="6"/>
      <c r="D124" s="5">
        <v>6188</v>
      </c>
      <c r="E124" s="61"/>
      <c r="F124" s="5">
        <v>-3429</v>
      </c>
      <c r="G124" s="61"/>
      <c r="H124" s="49">
        <v>0</v>
      </c>
      <c r="I124" s="61"/>
      <c r="J124" s="49">
        <v>0</v>
      </c>
    </row>
    <row r="125" spans="1:10" ht="21.75" customHeight="1" x14ac:dyDescent="0.2">
      <c r="A125" s="2" t="s">
        <v>105</v>
      </c>
      <c r="B125" s="24">
        <v>7</v>
      </c>
      <c r="D125" s="62">
        <v>3355</v>
      </c>
      <c r="E125" s="61"/>
      <c r="F125" s="62">
        <v>5206</v>
      </c>
      <c r="G125" s="61"/>
      <c r="H125" s="62">
        <v>0</v>
      </c>
      <c r="I125" s="61"/>
      <c r="J125" s="62">
        <v>0</v>
      </c>
    </row>
    <row r="126" spans="1:10" ht="21.75" customHeight="1" x14ac:dyDescent="0.2">
      <c r="A126" s="2" t="s">
        <v>106</v>
      </c>
      <c r="B126" s="24"/>
      <c r="D126" s="49"/>
      <c r="E126" s="61"/>
      <c r="F126" s="49"/>
      <c r="G126" s="61"/>
      <c r="H126" s="49"/>
      <c r="I126" s="61"/>
      <c r="J126" s="49"/>
    </row>
    <row r="127" spans="1:10" ht="21.75" customHeight="1" x14ac:dyDescent="0.2">
      <c r="A127" s="2" t="s">
        <v>107</v>
      </c>
      <c r="B127" s="24"/>
      <c r="D127" s="62">
        <f>SUM(D124:D125)</f>
        <v>9543</v>
      </c>
      <c r="E127" s="61"/>
      <c r="F127" s="62">
        <f>SUM(F124:F125)</f>
        <v>1777</v>
      </c>
      <c r="G127" s="61"/>
      <c r="H127" s="62">
        <f>SUM(H124:H125)</f>
        <v>0</v>
      </c>
      <c r="I127" s="61"/>
      <c r="J127" s="62">
        <f>SUM(J124:J125)</f>
        <v>0</v>
      </c>
    </row>
    <row r="128" spans="1:10" ht="21.75" customHeight="1" x14ac:dyDescent="0.2">
      <c r="A128" s="46" t="s">
        <v>273</v>
      </c>
      <c r="B128" s="24"/>
      <c r="D128" s="49"/>
      <c r="E128" s="61"/>
      <c r="F128" s="49"/>
      <c r="G128" s="61"/>
      <c r="H128" s="3"/>
      <c r="I128" s="61"/>
      <c r="J128" s="3"/>
    </row>
    <row r="129" spans="1:10" ht="21.75" customHeight="1" x14ac:dyDescent="0.2">
      <c r="A129" s="46" t="s">
        <v>102</v>
      </c>
      <c r="B129" s="24"/>
      <c r="D129" s="49"/>
      <c r="E129" s="61"/>
      <c r="F129" s="49"/>
      <c r="G129" s="61"/>
      <c r="H129" s="3"/>
      <c r="I129" s="61"/>
      <c r="J129" s="3"/>
    </row>
    <row r="130" spans="1:10" ht="21.75" customHeight="1" x14ac:dyDescent="0.2">
      <c r="A130" s="2" t="s">
        <v>236</v>
      </c>
      <c r="B130" s="24"/>
      <c r="D130" s="49"/>
      <c r="E130" s="61"/>
      <c r="F130" s="49"/>
    </row>
    <row r="131" spans="1:10" ht="21.75" customHeight="1" x14ac:dyDescent="0.2">
      <c r="A131" s="2" t="s">
        <v>235</v>
      </c>
      <c r="B131" s="24"/>
      <c r="D131" s="49">
        <v>99389</v>
      </c>
      <c r="E131" s="61"/>
      <c r="F131" s="49">
        <v>68809</v>
      </c>
      <c r="G131" s="61"/>
      <c r="H131" s="49">
        <v>0</v>
      </c>
      <c r="I131" s="61"/>
      <c r="J131" s="49">
        <v>0</v>
      </c>
    </row>
    <row r="132" spans="1:10" ht="21.75" customHeight="1" x14ac:dyDescent="0.2">
      <c r="A132" s="2" t="s">
        <v>264</v>
      </c>
      <c r="B132" s="24">
        <v>7</v>
      </c>
      <c r="D132" s="62">
        <v>1536</v>
      </c>
      <c r="E132" s="61"/>
      <c r="F132" s="62">
        <v>-1366</v>
      </c>
      <c r="G132" s="61"/>
      <c r="H132" s="62">
        <v>0</v>
      </c>
      <c r="I132" s="61"/>
      <c r="J132" s="62">
        <v>0</v>
      </c>
    </row>
    <row r="133" spans="1:10" ht="21.75" customHeight="1" x14ac:dyDescent="0.2">
      <c r="A133" s="2" t="s">
        <v>223</v>
      </c>
      <c r="B133" s="24"/>
      <c r="D133" s="49"/>
      <c r="E133" s="61"/>
      <c r="F133" s="49"/>
      <c r="G133" s="61"/>
      <c r="H133" s="49"/>
      <c r="I133" s="61"/>
      <c r="J133" s="49"/>
    </row>
    <row r="134" spans="1:10" ht="21.75" customHeight="1" x14ac:dyDescent="0.2">
      <c r="A134" s="2" t="s">
        <v>107</v>
      </c>
      <c r="B134" s="24"/>
      <c r="D134" s="49">
        <f>SUM(D131:D132)</f>
        <v>100925</v>
      </c>
      <c r="E134" s="61"/>
      <c r="F134" s="49">
        <f>SUM(F131:F132)</f>
        <v>67443</v>
      </c>
      <c r="G134" s="61"/>
      <c r="H134" s="49">
        <f>SUM(H131:H132)</f>
        <v>0</v>
      </c>
      <c r="I134" s="61"/>
      <c r="J134" s="49">
        <f>SUM(J131:J132)</f>
        <v>0</v>
      </c>
    </row>
    <row r="135" spans="1:10" ht="21.75" customHeight="1" x14ac:dyDescent="0.2">
      <c r="A135" s="1" t="s">
        <v>224</v>
      </c>
      <c r="B135" s="24"/>
      <c r="D135" s="36">
        <f>D134+D127</f>
        <v>110468</v>
      </c>
      <c r="E135" s="5"/>
      <c r="F135" s="36">
        <f>F134+F127</f>
        <v>69220</v>
      </c>
      <c r="G135" s="5"/>
      <c r="H135" s="36">
        <f>H134+H127</f>
        <v>0</v>
      </c>
      <c r="I135" s="5"/>
      <c r="J135" s="36">
        <f>J134+J127</f>
        <v>0</v>
      </c>
    </row>
    <row r="136" spans="1:10" ht="21.75" customHeight="1" x14ac:dyDescent="0.2">
      <c r="A136" s="1"/>
      <c r="B136" s="6"/>
      <c r="F136" s="5"/>
      <c r="G136" s="59"/>
    </row>
    <row r="137" spans="1:10" ht="21.75" customHeight="1" thickBot="1" x14ac:dyDescent="0.25">
      <c r="A137" s="1" t="s">
        <v>109</v>
      </c>
      <c r="B137" s="6"/>
      <c r="D137" s="60">
        <f>D135+D118</f>
        <v>412209</v>
      </c>
      <c r="E137" s="34"/>
      <c r="F137" s="60">
        <f>F135+F118</f>
        <v>138523</v>
      </c>
      <c r="G137" s="34"/>
      <c r="H137" s="60">
        <f>H135+H118</f>
        <v>199915</v>
      </c>
      <c r="I137" s="34"/>
      <c r="J137" s="60">
        <f>J135+J118</f>
        <v>-30493</v>
      </c>
    </row>
    <row r="138" spans="1:10" ht="21.75" customHeight="1" thickTop="1" x14ac:dyDescent="0.2">
      <c r="B138" s="6"/>
      <c r="F138" s="5"/>
      <c r="G138" s="59"/>
    </row>
    <row r="139" spans="1:10" ht="21.75" customHeight="1" x14ac:dyDescent="0.2">
      <c r="A139" s="1" t="s">
        <v>110</v>
      </c>
      <c r="B139" s="6"/>
      <c r="F139" s="5"/>
      <c r="G139" s="59"/>
    </row>
    <row r="140" spans="1:10" ht="21.75" customHeight="1" thickBot="1" x14ac:dyDescent="0.25">
      <c r="A140" s="2" t="s">
        <v>95</v>
      </c>
      <c r="B140" s="6"/>
      <c r="D140" s="5">
        <f>+D142-D141</f>
        <v>400986</v>
      </c>
      <c r="F140" s="5">
        <v>135346</v>
      </c>
      <c r="G140" s="59"/>
      <c r="H140" s="60">
        <f>SUM(H137)</f>
        <v>199915</v>
      </c>
      <c r="J140" s="60">
        <f>SUM(J137)</f>
        <v>-30493</v>
      </c>
    </row>
    <row r="141" spans="1:10" ht="21.75" customHeight="1" thickTop="1" x14ac:dyDescent="0.2">
      <c r="A141" s="2" t="s">
        <v>96</v>
      </c>
      <c r="B141" s="6"/>
      <c r="D141" s="30">
        <v>11223</v>
      </c>
      <c r="E141" s="63"/>
      <c r="F141" s="30">
        <v>3177</v>
      </c>
      <c r="G141" s="59"/>
      <c r="J141" s="59"/>
    </row>
    <row r="142" spans="1:10" ht="21.75" customHeight="1" thickBot="1" x14ac:dyDescent="0.25">
      <c r="B142" s="6"/>
      <c r="D142" s="60">
        <f>+D137</f>
        <v>412209</v>
      </c>
      <c r="E142" s="34"/>
      <c r="F142" s="60">
        <f>SUM(F140:F141)</f>
        <v>138523</v>
      </c>
      <c r="G142" s="59"/>
      <c r="J142" s="59"/>
    </row>
    <row r="143" spans="1:10" ht="21.75" customHeight="1" thickTop="1" x14ac:dyDescent="0.2">
      <c r="B143" s="6"/>
      <c r="E143" s="34"/>
      <c r="F143" s="5"/>
      <c r="G143" s="59"/>
      <c r="J143" s="59"/>
    </row>
    <row r="144" spans="1:10" ht="21.75" customHeight="1" x14ac:dyDescent="0.2">
      <c r="A144" s="2" t="s">
        <v>275</v>
      </c>
    </row>
    <row r="145" spans="1:10" s="1" customFormat="1" ht="21.75" customHeight="1" x14ac:dyDescent="0.2">
      <c r="A145" s="2"/>
      <c r="B145" s="2"/>
      <c r="C145" s="2"/>
      <c r="D145" s="5"/>
      <c r="E145" s="34"/>
      <c r="F145" s="34"/>
      <c r="G145" s="34"/>
      <c r="H145" s="34"/>
      <c r="I145" s="34"/>
      <c r="J145" s="34"/>
    </row>
    <row r="146" spans="1:10" ht="21.75" customHeight="1" x14ac:dyDescent="0.2">
      <c r="E146" s="34"/>
      <c r="G146" s="34"/>
      <c r="I146" s="34"/>
    </row>
    <row r="147" spans="1:10" ht="21.75" customHeight="1" x14ac:dyDescent="0.2">
      <c r="B147" s="64"/>
      <c r="D147" s="65"/>
      <c r="F147" s="66"/>
      <c r="H147" s="66"/>
      <c r="J147" s="66"/>
    </row>
    <row r="148" spans="1:10" ht="21.75" customHeight="1" x14ac:dyDescent="0.2">
      <c r="A148" s="1"/>
    </row>
    <row r="150" spans="1:10" ht="21.75" customHeight="1" x14ac:dyDescent="0.2">
      <c r="E150" s="34"/>
      <c r="G150" s="34"/>
      <c r="I150" s="34"/>
    </row>
    <row r="151" spans="1:10" ht="21.75" customHeight="1" x14ac:dyDescent="0.2">
      <c r="E151" s="34"/>
      <c r="G151" s="34"/>
      <c r="I151" s="34"/>
    </row>
    <row r="152" spans="1:10" ht="21.75" customHeight="1" x14ac:dyDescent="0.2">
      <c r="E152" s="34"/>
      <c r="G152" s="34"/>
      <c r="I152" s="34"/>
    </row>
    <row r="153" spans="1:10" ht="21.75" customHeight="1" x14ac:dyDescent="0.2">
      <c r="E153" s="34"/>
      <c r="G153" s="34"/>
      <c r="I153" s="34"/>
    </row>
    <row r="154" spans="1:10" ht="21.75" customHeight="1" x14ac:dyDescent="0.2">
      <c r="A154" s="1"/>
      <c r="E154" s="34"/>
      <c r="G154" s="34"/>
      <c r="I154" s="34"/>
    </row>
    <row r="155" spans="1:10" ht="21.75" customHeight="1" x14ac:dyDescent="0.2">
      <c r="E155" s="34"/>
      <c r="G155" s="34"/>
      <c r="I155" s="34"/>
    </row>
    <row r="156" spans="1:10" ht="21.75" customHeight="1" x14ac:dyDescent="0.2">
      <c r="E156" s="34"/>
      <c r="G156" s="34"/>
      <c r="I156" s="34"/>
    </row>
    <row r="157" spans="1:10" ht="21.75" customHeight="1" x14ac:dyDescent="0.2">
      <c r="E157" s="34"/>
      <c r="G157" s="34"/>
      <c r="I157" s="34"/>
    </row>
    <row r="158" spans="1:10" ht="21.75" customHeight="1" x14ac:dyDescent="0.2">
      <c r="E158" s="34"/>
      <c r="G158" s="34"/>
      <c r="I158" s="34"/>
    </row>
    <row r="159" spans="1:10" ht="21.75" customHeight="1" x14ac:dyDescent="0.2">
      <c r="E159" s="34"/>
      <c r="G159" s="34"/>
      <c r="I159" s="34"/>
    </row>
    <row r="160" spans="1:10" ht="21.75" customHeight="1" x14ac:dyDescent="0.2">
      <c r="E160" s="34"/>
      <c r="G160" s="34"/>
      <c r="I160" s="34"/>
    </row>
    <row r="161" spans="2:4" s="34" customFormat="1" ht="21.75" customHeight="1" x14ac:dyDescent="0.2">
      <c r="B161" s="2"/>
      <c r="C161" s="2"/>
      <c r="D161" s="5"/>
    </row>
    <row r="162" spans="2:4" s="34" customFormat="1" ht="21.75" customHeight="1" x14ac:dyDescent="0.2">
      <c r="B162" s="46"/>
      <c r="C162" s="2"/>
      <c r="D162" s="5"/>
    </row>
    <row r="163" spans="2:4" s="34" customFormat="1" ht="21.75" customHeight="1" x14ac:dyDescent="0.2">
      <c r="B163" s="2"/>
      <c r="C163" s="2"/>
      <c r="D163" s="5"/>
    </row>
    <row r="164" spans="2:4" s="34" customFormat="1" ht="21.75" customHeight="1" x14ac:dyDescent="0.2">
      <c r="B164" s="2"/>
      <c r="C164" s="2"/>
      <c r="D164" s="5"/>
    </row>
    <row r="165" spans="2:4" s="34" customFormat="1" ht="21.75" customHeight="1" x14ac:dyDescent="0.2">
      <c r="B165" s="2"/>
      <c r="C165" s="2"/>
      <c r="D165" s="5"/>
    </row>
    <row r="166" spans="2:4" s="34" customFormat="1" ht="21.75" customHeight="1" x14ac:dyDescent="0.2">
      <c r="B166" s="2"/>
      <c r="C166" s="2"/>
      <c r="D166" s="5"/>
    </row>
    <row r="167" spans="2:4" s="34" customFormat="1" ht="21.75" customHeight="1" x14ac:dyDescent="0.2">
      <c r="B167" s="2"/>
      <c r="C167" s="2"/>
      <c r="D167" s="5"/>
    </row>
    <row r="168" spans="2:4" s="34" customFormat="1" ht="21.75" customHeight="1" x14ac:dyDescent="0.2">
      <c r="B168" s="2"/>
      <c r="C168" s="2"/>
      <c r="D168" s="5"/>
    </row>
    <row r="169" spans="2:4" s="34" customFormat="1" ht="21.75" customHeight="1" x14ac:dyDescent="0.2">
      <c r="B169" s="2"/>
      <c r="C169" s="2"/>
      <c r="D169" s="5"/>
    </row>
    <row r="170" spans="2:4" s="34" customFormat="1" ht="21.75" customHeight="1" x14ac:dyDescent="0.2">
      <c r="B170" s="2"/>
      <c r="C170" s="2"/>
      <c r="D170" s="5"/>
    </row>
    <row r="171" spans="2:4" s="34" customFormat="1" ht="21.75" customHeight="1" x14ac:dyDescent="0.2">
      <c r="B171" s="2"/>
      <c r="C171" s="2"/>
      <c r="D171" s="5"/>
    </row>
    <row r="172" spans="2:4" s="34" customFormat="1" ht="21.75" customHeight="1" x14ac:dyDescent="0.2">
      <c r="B172" s="2"/>
      <c r="C172" s="2"/>
      <c r="D172" s="5"/>
    </row>
    <row r="173" spans="2:4" s="34" customFormat="1" ht="21.75" customHeight="1" x14ac:dyDescent="0.2">
      <c r="B173" s="2"/>
      <c r="C173" s="2"/>
      <c r="D173" s="5"/>
    </row>
    <row r="174" spans="2:4" s="34" customFormat="1" ht="21.75" customHeight="1" x14ac:dyDescent="0.2">
      <c r="B174" s="2"/>
      <c r="C174" s="2"/>
      <c r="D174" s="5"/>
    </row>
    <row r="175" spans="2:4" s="34" customFormat="1" ht="21.75" customHeight="1" x14ac:dyDescent="0.2">
      <c r="B175" s="2"/>
      <c r="C175" s="2"/>
      <c r="D175" s="5"/>
    </row>
    <row r="176" spans="2:4" s="34" customFormat="1" ht="21.75" customHeight="1" x14ac:dyDescent="0.2">
      <c r="B176" s="2"/>
      <c r="C176" s="2"/>
      <c r="D176" s="5"/>
    </row>
  </sheetData>
  <pageMargins left="0.78740157480314965" right="0.39370078740157483" top="0.78740157480314965" bottom="0.39370078740157483" header="0.19685039370078741" footer="0.19685039370078741"/>
  <pageSetup paperSize="9" scale="74" fitToWidth="0" fitToHeight="0" orientation="portrait" r:id="rId1"/>
  <rowBreaks count="3" manualBreakCount="3">
    <brk id="38" max="16383" man="1"/>
    <brk id="72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32"/>
  <sheetViews>
    <sheetView showGridLines="0" topLeftCell="A12" zoomScale="115" zoomScaleNormal="115" zoomScaleSheetLayoutView="130" workbookViewId="0">
      <selection activeCell="A25" sqref="A25"/>
    </sheetView>
  </sheetViews>
  <sheetFormatPr defaultColWidth="9.42578125" defaultRowHeight="21.75" customHeight="1" x14ac:dyDescent="0.2"/>
  <cols>
    <col min="1" max="1" width="31.7109375" style="67" customWidth="1"/>
    <col min="2" max="2" width="1.42578125" style="67" customWidth="1"/>
    <col min="3" max="3" width="7.7109375" style="68" customWidth="1"/>
    <col min="4" max="4" width="1.42578125" style="67" customWidth="1"/>
    <col min="5" max="5" width="11" style="67" customWidth="1"/>
    <col min="6" max="6" width="1.42578125" style="67" customWidth="1"/>
    <col min="7" max="7" width="11" style="67" customWidth="1"/>
    <col min="8" max="8" width="1.42578125" style="67" customWidth="1"/>
    <col min="9" max="9" width="11" style="67" customWidth="1"/>
    <col min="10" max="10" width="1.42578125" style="67" customWidth="1"/>
    <col min="11" max="11" width="11" style="67" customWidth="1"/>
    <col min="12" max="12" width="1.42578125" style="67" customWidth="1"/>
    <col min="13" max="13" width="11" style="67" customWidth="1"/>
    <col min="14" max="14" width="1.42578125" style="67" customWidth="1"/>
    <col min="15" max="15" width="11" style="67" customWidth="1"/>
    <col min="16" max="16" width="1.42578125" style="67" customWidth="1"/>
    <col min="17" max="17" width="11" style="67" customWidth="1"/>
    <col min="18" max="18" width="1.42578125" style="67" customWidth="1"/>
    <col min="19" max="19" width="11" style="67" customWidth="1"/>
    <col min="20" max="20" width="1.42578125" style="67" customWidth="1"/>
    <col min="21" max="21" width="12.5703125" style="67" customWidth="1"/>
    <col min="22" max="22" width="1.42578125" style="67" customWidth="1"/>
    <col min="23" max="23" width="12.5703125" style="67" customWidth="1"/>
    <col min="24" max="24" width="1.42578125" style="67" customWidth="1"/>
    <col min="25" max="25" width="11" style="67" customWidth="1"/>
    <col min="26" max="26" width="1.42578125" style="67" customWidth="1"/>
    <col min="27" max="27" width="11.5703125" style="67" customWidth="1"/>
    <col min="28" max="28" width="1.42578125" style="67" customWidth="1"/>
    <col min="29" max="29" width="11" style="67" customWidth="1"/>
    <col min="30" max="30" width="1.42578125" style="67" customWidth="1"/>
    <col min="31" max="31" width="11" style="67" customWidth="1"/>
    <col min="32" max="16384" width="9.42578125" style="67"/>
  </cols>
  <sheetData>
    <row r="1" spans="1:31" ht="21.75" customHeight="1" x14ac:dyDescent="0.2">
      <c r="AE1" s="69" t="s">
        <v>72</v>
      </c>
    </row>
    <row r="2" spans="1:31" s="70" customFormat="1" ht="21.75" customHeight="1" x14ac:dyDescent="0.2">
      <c r="A2" s="70" t="s">
        <v>0</v>
      </c>
      <c r="C2" s="71"/>
      <c r="AE2" s="72"/>
    </row>
    <row r="3" spans="1:31" s="70" customFormat="1" ht="21.75" customHeight="1" x14ac:dyDescent="0.2">
      <c r="A3" s="70" t="s">
        <v>111</v>
      </c>
      <c r="C3" s="71"/>
    </row>
    <row r="4" spans="1:31" s="70" customFormat="1" ht="21.75" customHeight="1" x14ac:dyDescent="0.2">
      <c r="A4" s="70" t="s">
        <v>250</v>
      </c>
      <c r="C4" s="71"/>
    </row>
    <row r="5" spans="1:31" ht="21.75" customHeight="1" x14ac:dyDescent="0.2">
      <c r="AE5" s="73" t="s">
        <v>2</v>
      </c>
    </row>
    <row r="6" spans="1:31" ht="21.75" customHeight="1" x14ac:dyDescent="0.2">
      <c r="D6" s="68"/>
      <c r="E6" s="74" t="s">
        <v>3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</row>
    <row r="7" spans="1:31" s="68" customFormat="1" ht="21.75" customHeight="1" x14ac:dyDescent="0.2">
      <c r="E7" s="160" t="s">
        <v>112</v>
      </c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76"/>
      <c r="AC7" s="76"/>
    </row>
    <row r="8" spans="1:31" s="68" customFormat="1" ht="21.75" customHeight="1" x14ac:dyDescent="0.2">
      <c r="Q8" s="161" t="s">
        <v>65</v>
      </c>
      <c r="R8" s="161"/>
      <c r="S8" s="161"/>
      <c r="T8" s="161"/>
      <c r="U8" s="161"/>
      <c r="V8" s="161"/>
      <c r="W8" s="161"/>
      <c r="X8" s="161"/>
      <c r="Y8" s="161"/>
      <c r="Z8" s="78"/>
      <c r="AA8" s="67"/>
    </row>
    <row r="9" spans="1:31" s="68" customFormat="1" ht="21.75" customHeight="1" x14ac:dyDescent="0.2">
      <c r="Q9" s="160" t="s">
        <v>113</v>
      </c>
      <c r="R9" s="160"/>
      <c r="S9" s="160"/>
      <c r="T9" s="160"/>
      <c r="U9" s="160"/>
      <c r="V9" s="160"/>
      <c r="W9" s="160"/>
      <c r="X9" s="79"/>
    </row>
    <row r="10" spans="1:31" s="68" customFormat="1" ht="21.75" customHeight="1" x14ac:dyDescent="0.2">
      <c r="Q10" s="68" t="s">
        <v>114</v>
      </c>
    </row>
    <row r="11" spans="1:31" s="68" customFormat="1" ht="21.75" customHeight="1" x14ac:dyDescent="0.2">
      <c r="I11" s="68" t="s">
        <v>220</v>
      </c>
      <c r="Q11" s="68" t="s">
        <v>115</v>
      </c>
      <c r="U11" s="68" t="s">
        <v>225</v>
      </c>
      <c r="AC11" s="68" t="s">
        <v>116</v>
      </c>
    </row>
    <row r="12" spans="1:31" s="68" customFormat="1" ht="21.75" customHeight="1" x14ac:dyDescent="0.2">
      <c r="I12" s="68" t="s">
        <v>219</v>
      </c>
      <c r="Q12" s="68" t="s">
        <v>117</v>
      </c>
      <c r="U12" s="68" t="s">
        <v>118</v>
      </c>
      <c r="W12" s="68" t="s">
        <v>119</v>
      </c>
      <c r="Y12" s="68" t="s">
        <v>120</v>
      </c>
      <c r="AA12" s="68" t="s">
        <v>121</v>
      </c>
      <c r="AC12" s="68" t="s">
        <v>122</v>
      </c>
    </row>
    <row r="13" spans="1:31" s="68" customFormat="1" ht="21.75" customHeight="1" x14ac:dyDescent="0.2">
      <c r="E13" s="68" t="s">
        <v>123</v>
      </c>
      <c r="I13" s="68" t="s">
        <v>218</v>
      </c>
      <c r="M13" s="161" t="s">
        <v>62</v>
      </c>
      <c r="N13" s="161"/>
      <c r="O13" s="161"/>
      <c r="Q13" s="68" t="s">
        <v>124</v>
      </c>
      <c r="S13" s="68" t="s">
        <v>125</v>
      </c>
      <c r="U13" s="68" t="s">
        <v>126</v>
      </c>
      <c r="W13" s="68" t="s">
        <v>127</v>
      </c>
      <c r="Y13" s="68" t="s">
        <v>128</v>
      </c>
      <c r="AA13" s="68" t="s">
        <v>129</v>
      </c>
      <c r="AC13" s="68" t="s">
        <v>130</v>
      </c>
      <c r="AE13" s="68" t="s">
        <v>131</v>
      </c>
    </row>
    <row r="14" spans="1:31" s="68" customFormat="1" ht="21.75" customHeight="1" x14ac:dyDescent="0.2">
      <c r="E14" s="68" t="s">
        <v>132</v>
      </c>
      <c r="I14" s="68" t="s">
        <v>217</v>
      </c>
      <c r="M14" s="68" t="s">
        <v>133</v>
      </c>
      <c r="Q14" s="68" t="s">
        <v>134</v>
      </c>
      <c r="S14" s="68" t="s">
        <v>135</v>
      </c>
      <c r="U14" s="68" t="s">
        <v>136</v>
      </c>
      <c r="W14" s="68" t="s">
        <v>137</v>
      </c>
      <c r="Y14" s="68" t="s">
        <v>138</v>
      </c>
      <c r="AA14" s="68" t="s">
        <v>139</v>
      </c>
      <c r="AC14" s="68" t="s">
        <v>140</v>
      </c>
      <c r="AE14" s="68" t="s">
        <v>138</v>
      </c>
    </row>
    <row r="15" spans="1:31" s="68" customFormat="1" ht="21.75" customHeight="1" x14ac:dyDescent="0.2">
      <c r="C15" s="77" t="s">
        <v>5</v>
      </c>
      <c r="E15" s="77" t="s">
        <v>141</v>
      </c>
      <c r="G15" s="77" t="s">
        <v>60</v>
      </c>
      <c r="I15" s="77" t="s">
        <v>221</v>
      </c>
      <c r="K15" s="77" t="s">
        <v>61</v>
      </c>
      <c r="M15" s="77" t="s">
        <v>142</v>
      </c>
      <c r="O15" s="77" t="s">
        <v>143</v>
      </c>
      <c r="Q15" s="77" t="s">
        <v>144</v>
      </c>
      <c r="S15" s="77" t="s">
        <v>145</v>
      </c>
      <c r="U15" s="77" t="s">
        <v>146</v>
      </c>
      <c r="W15" s="77" t="s">
        <v>147</v>
      </c>
      <c r="Y15" s="77" t="s">
        <v>148</v>
      </c>
      <c r="AA15" s="77" t="s">
        <v>149</v>
      </c>
      <c r="AC15" s="77" t="s">
        <v>150</v>
      </c>
      <c r="AE15" s="77" t="s">
        <v>148</v>
      </c>
    </row>
    <row r="16" spans="1:31" ht="21.75" customHeight="1" x14ac:dyDescent="0.2">
      <c r="A16" s="70" t="s">
        <v>227</v>
      </c>
      <c r="B16" s="70"/>
      <c r="D16" s="80"/>
      <c r="E16" s="69">
        <v>1666827</v>
      </c>
      <c r="F16" s="69"/>
      <c r="G16" s="69">
        <v>2062461</v>
      </c>
      <c r="H16" s="69"/>
      <c r="I16" s="69">
        <v>-7372</v>
      </c>
      <c r="J16" s="69"/>
      <c r="K16" s="69">
        <v>568131</v>
      </c>
      <c r="L16" s="69"/>
      <c r="M16" s="69">
        <v>211675</v>
      </c>
      <c r="N16" s="69"/>
      <c r="O16" s="69">
        <v>-493903</v>
      </c>
      <c r="P16" s="69"/>
      <c r="Q16" s="69">
        <v>124270</v>
      </c>
      <c r="R16" s="69"/>
      <c r="S16" s="69">
        <v>5395189</v>
      </c>
      <c r="T16" s="69"/>
      <c r="U16" s="69">
        <v>207043</v>
      </c>
      <c r="V16" s="69"/>
      <c r="W16" s="69">
        <v>-10726</v>
      </c>
      <c r="X16" s="69"/>
      <c r="Y16" s="69">
        <v>5715776</v>
      </c>
      <c r="Z16" s="69"/>
      <c r="AA16" s="69">
        <v>9723594</v>
      </c>
      <c r="AB16" s="69"/>
      <c r="AC16" s="69">
        <v>124884</v>
      </c>
      <c r="AD16" s="69"/>
      <c r="AE16" s="81">
        <f>SUM(AA16:AC16)</f>
        <v>9848478</v>
      </c>
    </row>
    <row r="17" spans="1:32" ht="21.75" customHeight="1" x14ac:dyDescent="0.2">
      <c r="A17" s="82" t="s">
        <v>233</v>
      </c>
      <c r="B17" s="82"/>
      <c r="D17" s="80"/>
      <c r="E17" s="155">
        <v>0</v>
      </c>
      <c r="F17" s="81"/>
      <c r="G17" s="155">
        <v>0</v>
      </c>
      <c r="H17" s="81"/>
      <c r="I17" s="155">
        <v>0</v>
      </c>
      <c r="J17" s="81"/>
      <c r="K17" s="155">
        <v>0</v>
      </c>
      <c r="L17" s="81"/>
      <c r="M17" s="155">
        <v>0</v>
      </c>
      <c r="N17" s="81"/>
      <c r="O17" s="155">
        <f>SUM('PL&amp;OCI'!F102)</f>
        <v>66347</v>
      </c>
      <c r="P17" s="81"/>
      <c r="Q17" s="155">
        <v>0</v>
      </c>
      <c r="R17" s="69"/>
      <c r="S17" s="155">
        <v>0</v>
      </c>
      <c r="T17" s="81"/>
      <c r="U17" s="155">
        <v>0</v>
      </c>
      <c r="V17" s="81"/>
      <c r="W17" s="155">
        <v>0</v>
      </c>
      <c r="X17" s="81"/>
      <c r="Y17" s="155">
        <f>SUM(Q17:W17)</f>
        <v>0</v>
      </c>
      <c r="Z17" s="81"/>
      <c r="AA17" s="155">
        <f>SUM(E17:O17,Y17)</f>
        <v>66347</v>
      </c>
      <c r="AB17" s="81"/>
      <c r="AC17" s="155">
        <f>SUM('PL&amp;OCI'!F103)</f>
        <v>2956</v>
      </c>
      <c r="AD17" s="81"/>
      <c r="AE17" s="158">
        <f>SUM(AA17:AC17)</f>
        <v>69303</v>
      </c>
    </row>
    <row r="18" spans="1:32" ht="21.75" customHeight="1" x14ac:dyDescent="0.2">
      <c r="A18" s="82" t="s">
        <v>108</v>
      </c>
      <c r="B18" s="82"/>
      <c r="D18" s="80"/>
      <c r="E18" s="156">
        <v>0</v>
      </c>
      <c r="F18" s="81"/>
      <c r="G18" s="156">
        <v>0</v>
      </c>
      <c r="H18" s="81"/>
      <c r="I18" s="156">
        <v>0</v>
      </c>
      <c r="J18" s="81"/>
      <c r="K18" s="156">
        <v>0</v>
      </c>
      <c r="L18" s="81"/>
      <c r="M18" s="156">
        <v>0</v>
      </c>
      <c r="N18" s="81"/>
      <c r="O18" s="156">
        <v>0</v>
      </c>
      <c r="P18" s="81"/>
      <c r="Q18" s="156">
        <v>-3650</v>
      </c>
      <c r="R18" s="69"/>
      <c r="S18" s="156">
        <v>0</v>
      </c>
      <c r="T18" s="81"/>
      <c r="U18" s="157">
        <v>68809</v>
      </c>
      <c r="V18" s="81"/>
      <c r="W18" s="157">
        <v>3840</v>
      </c>
      <c r="X18" s="81"/>
      <c r="Y18" s="156">
        <f>SUM(Q18:W18)</f>
        <v>68999</v>
      </c>
      <c r="Z18" s="81"/>
      <c r="AA18" s="156">
        <f>SUM(E18:O18,Y18)</f>
        <v>68999</v>
      </c>
      <c r="AB18" s="81"/>
      <c r="AC18" s="156">
        <v>221</v>
      </c>
      <c r="AD18" s="81"/>
      <c r="AE18" s="157">
        <f>SUM(AA18:AC18)</f>
        <v>69220</v>
      </c>
    </row>
    <row r="19" spans="1:32" ht="21.75" customHeight="1" x14ac:dyDescent="0.2">
      <c r="A19" s="82" t="s">
        <v>109</v>
      </c>
      <c r="B19" s="82"/>
      <c r="D19" s="80"/>
      <c r="E19" s="83">
        <f>SUM(E17:E18)</f>
        <v>0</v>
      </c>
      <c r="F19" s="69"/>
      <c r="G19" s="83">
        <f>SUM(G17:G18)</f>
        <v>0</v>
      </c>
      <c r="H19" s="69"/>
      <c r="I19" s="83">
        <f>SUM(I17:I18)</f>
        <v>0</v>
      </c>
      <c r="J19" s="69"/>
      <c r="K19" s="83">
        <f>SUM(K17:K18)</f>
        <v>0</v>
      </c>
      <c r="L19" s="69"/>
      <c r="M19" s="83">
        <f>SUM(M17:M18)</f>
        <v>0</v>
      </c>
      <c r="N19" s="69"/>
      <c r="O19" s="83">
        <f>SUM(O17:O18)</f>
        <v>66347</v>
      </c>
      <c r="P19" s="81"/>
      <c r="Q19" s="83">
        <f>SUM(Q17:Q18)</f>
        <v>-3650</v>
      </c>
      <c r="R19" s="83"/>
      <c r="S19" s="83">
        <f>SUM(S17:S18)</f>
        <v>0</v>
      </c>
      <c r="T19" s="69"/>
      <c r="U19" s="83">
        <f>SUM(U17:U18)</f>
        <v>68809</v>
      </c>
      <c r="V19" s="69"/>
      <c r="W19" s="83">
        <f>SUM(W17:W18)</f>
        <v>3840</v>
      </c>
      <c r="X19" s="69"/>
      <c r="Y19" s="83">
        <f>SUM(Y17:Y18)</f>
        <v>68999</v>
      </c>
      <c r="Z19" s="81"/>
      <c r="AA19" s="83">
        <f>SUM(AA17:AA18)</f>
        <v>135346</v>
      </c>
      <c r="AB19" s="81"/>
      <c r="AC19" s="83">
        <f>SUM(AC17:AC18)</f>
        <v>3177</v>
      </c>
      <c r="AD19" s="81"/>
      <c r="AE19" s="83">
        <f>SUM(AE17:AE18)</f>
        <v>138523</v>
      </c>
    </row>
    <row r="20" spans="1:32" ht="21.75" customHeight="1" x14ac:dyDescent="0.2">
      <c r="A20" s="82" t="s">
        <v>151</v>
      </c>
      <c r="B20" s="82"/>
      <c r="D20" s="80"/>
      <c r="E20" s="83">
        <v>0</v>
      </c>
      <c r="F20" s="69"/>
      <c r="G20" s="83">
        <v>0</v>
      </c>
      <c r="H20" s="69"/>
      <c r="I20" s="83">
        <v>0</v>
      </c>
      <c r="J20" s="69"/>
      <c r="K20" s="83">
        <v>0</v>
      </c>
      <c r="L20" s="69"/>
      <c r="M20" s="83">
        <v>0</v>
      </c>
      <c r="N20" s="69"/>
      <c r="O20" s="83">
        <v>5731</v>
      </c>
      <c r="P20" s="81"/>
      <c r="Q20" s="83">
        <v>0</v>
      </c>
      <c r="R20" s="83"/>
      <c r="S20" s="83">
        <v>-5731</v>
      </c>
      <c r="T20" s="69"/>
      <c r="U20" s="83">
        <v>0</v>
      </c>
      <c r="V20" s="69"/>
      <c r="W20" s="83">
        <v>0</v>
      </c>
      <c r="X20" s="69"/>
      <c r="Y20" s="69">
        <f>SUM(Q20:W20)</f>
        <v>-5731</v>
      </c>
      <c r="Z20" s="81"/>
      <c r="AA20" s="69">
        <f>SUM(E20:O20,Y20)</f>
        <v>0</v>
      </c>
      <c r="AB20" s="81"/>
      <c r="AC20" s="83">
        <v>0</v>
      </c>
      <c r="AD20" s="81"/>
      <c r="AE20" s="81">
        <f>SUM(AA20:AC20)</f>
        <v>0</v>
      </c>
    </row>
    <row r="21" spans="1:32" ht="21.75" customHeight="1" thickBot="1" x14ac:dyDescent="0.25">
      <c r="A21" s="70" t="s">
        <v>246</v>
      </c>
      <c r="B21" s="70"/>
      <c r="E21" s="84">
        <f>SUM(E16,E19:E20)</f>
        <v>1666827</v>
      </c>
      <c r="F21" s="81"/>
      <c r="G21" s="84">
        <f>SUM(G16,G19:G20)</f>
        <v>2062461</v>
      </c>
      <c r="H21" s="81"/>
      <c r="I21" s="84">
        <f>SUM(I16,I19:I20)</f>
        <v>-7372</v>
      </c>
      <c r="J21" s="81"/>
      <c r="K21" s="84">
        <f>SUM(K16,K19:K20)</f>
        <v>568131</v>
      </c>
      <c r="L21" s="81"/>
      <c r="M21" s="84">
        <f>SUM(M16,M19:M20)</f>
        <v>211675</v>
      </c>
      <c r="N21" s="81"/>
      <c r="O21" s="84">
        <f>SUM(O16,O19:O20)</f>
        <v>-421825</v>
      </c>
      <c r="P21" s="81"/>
      <c r="Q21" s="84">
        <f>SUM(Q16,Q19:Q20)</f>
        <v>120620</v>
      </c>
      <c r="R21" s="69"/>
      <c r="S21" s="84">
        <f>SUM(S16,S19:S20)</f>
        <v>5389458</v>
      </c>
      <c r="T21" s="81"/>
      <c r="U21" s="84">
        <f>SUM(U16,U19:U20)</f>
        <v>275852</v>
      </c>
      <c r="V21" s="81"/>
      <c r="W21" s="84">
        <f>SUM(W16,W19:W20)</f>
        <v>-6886</v>
      </c>
      <c r="X21" s="81"/>
      <c r="Y21" s="84">
        <f>SUM(Y16,Y19:Y20)</f>
        <v>5779044</v>
      </c>
      <c r="Z21" s="81"/>
      <c r="AA21" s="84">
        <f>SUM(AA16,AA19:AA20)</f>
        <v>9858940</v>
      </c>
      <c r="AB21" s="81"/>
      <c r="AC21" s="84">
        <f>SUM(AC16,AC19:AC20)</f>
        <v>128061</v>
      </c>
      <c r="AD21" s="81"/>
      <c r="AE21" s="84">
        <f>SUM(AE16,AE19:AE20)</f>
        <v>9987001</v>
      </c>
    </row>
    <row r="22" spans="1:32" ht="21.75" customHeight="1" thickTop="1" x14ac:dyDescent="0.2">
      <c r="A22" s="70"/>
      <c r="B22" s="70"/>
      <c r="E22" s="85"/>
      <c r="F22" s="81"/>
      <c r="G22" s="85"/>
      <c r="H22" s="81"/>
      <c r="I22" s="85"/>
      <c r="J22" s="81"/>
      <c r="K22" s="85"/>
      <c r="L22" s="81"/>
      <c r="M22" s="85"/>
      <c r="N22" s="81"/>
      <c r="O22" s="85"/>
      <c r="P22" s="81"/>
      <c r="Q22" s="85"/>
      <c r="R22" s="69"/>
      <c r="S22" s="85"/>
      <c r="T22" s="81"/>
      <c r="U22" s="81"/>
      <c r="V22" s="81"/>
      <c r="W22" s="81"/>
      <c r="X22" s="81"/>
      <c r="Y22" s="85"/>
      <c r="Z22" s="81"/>
      <c r="AA22" s="85"/>
      <c r="AB22" s="81"/>
      <c r="AC22" s="85"/>
      <c r="AD22" s="81"/>
      <c r="AE22" s="69"/>
    </row>
    <row r="23" spans="1:32" ht="21.75" customHeight="1" x14ac:dyDescent="0.2">
      <c r="A23" s="70" t="s">
        <v>239</v>
      </c>
      <c r="B23" s="70"/>
      <c r="D23" s="80"/>
      <c r="E23" s="69">
        <v>1666827</v>
      </c>
      <c r="F23" s="69"/>
      <c r="G23" s="69">
        <v>2062461</v>
      </c>
      <c r="H23" s="69"/>
      <c r="I23" s="69">
        <v>-7372</v>
      </c>
      <c r="J23" s="69"/>
      <c r="K23" s="69">
        <v>568131</v>
      </c>
      <c r="L23" s="69"/>
      <c r="M23" s="69">
        <v>211675</v>
      </c>
      <c r="N23" s="69"/>
      <c r="O23" s="69">
        <v>-105060</v>
      </c>
      <c r="P23" s="69"/>
      <c r="Q23" s="69">
        <v>118912</v>
      </c>
      <c r="R23" s="69"/>
      <c r="S23" s="69">
        <v>10286706</v>
      </c>
      <c r="T23" s="86"/>
      <c r="U23" s="69">
        <v>208618</v>
      </c>
      <c r="V23" s="69"/>
      <c r="W23" s="69">
        <v>84134</v>
      </c>
      <c r="X23" s="69"/>
      <c r="Y23" s="69">
        <f>SUM(Q23:W23)</f>
        <v>10698370</v>
      </c>
      <c r="Z23" s="69"/>
      <c r="AA23" s="69">
        <f>SUM(E23:O23,Y23)</f>
        <v>15095032</v>
      </c>
      <c r="AB23" s="69"/>
      <c r="AC23" s="69">
        <v>133129</v>
      </c>
      <c r="AD23" s="69"/>
      <c r="AE23" s="81">
        <f>SUM(AA23:AC23)</f>
        <v>15228161</v>
      </c>
    </row>
    <row r="24" spans="1:32" ht="21.75" customHeight="1" x14ac:dyDescent="0.2">
      <c r="A24" s="82" t="s">
        <v>233</v>
      </c>
      <c r="B24" s="82"/>
      <c r="D24" s="80"/>
      <c r="E24" s="155">
        <v>0</v>
      </c>
      <c r="F24" s="81"/>
      <c r="G24" s="155">
        <v>0</v>
      </c>
      <c r="H24" s="81"/>
      <c r="I24" s="155">
        <v>0</v>
      </c>
      <c r="J24" s="81"/>
      <c r="K24" s="155">
        <v>0</v>
      </c>
      <c r="L24" s="81"/>
      <c r="M24" s="155">
        <v>0</v>
      </c>
      <c r="N24" s="81"/>
      <c r="O24" s="155">
        <f>SUM('PL&amp;OCI'!D102)</f>
        <v>290734</v>
      </c>
      <c r="P24" s="81"/>
      <c r="Q24" s="155">
        <v>0</v>
      </c>
      <c r="R24" s="69"/>
      <c r="S24" s="155">
        <v>0</v>
      </c>
      <c r="T24" s="87"/>
      <c r="U24" s="155">
        <v>0</v>
      </c>
      <c r="V24" s="81"/>
      <c r="W24" s="155">
        <v>0</v>
      </c>
      <c r="X24" s="81"/>
      <c r="Y24" s="155">
        <f>SUM(Q24:W24)</f>
        <v>0</v>
      </c>
      <c r="Z24" s="81"/>
      <c r="AA24" s="155">
        <f>SUM(E24:O24,Y24)</f>
        <v>290734</v>
      </c>
      <c r="AB24" s="81"/>
      <c r="AC24" s="155">
        <f>+'PL&amp;OCI'!D103</f>
        <v>11007</v>
      </c>
      <c r="AD24" s="81"/>
      <c r="AE24" s="158">
        <f>SUM(AA24:AC24)</f>
        <v>301741</v>
      </c>
    </row>
    <row r="25" spans="1:32" ht="21.75" customHeight="1" x14ac:dyDescent="0.2">
      <c r="A25" s="82" t="s">
        <v>224</v>
      </c>
      <c r="B25" s="82"/>
      <c r="D25" s="80"/>
      <c r="E25" s="156">
        <v>0</v>
      </c>
      <c r="F25" s="81"/>
      <c r="G25" s="156">
        <v>0</v>
      </c>
      <c r="H25" s="81"/>
      <c r="I25" s="156">
        <v>0</v>
      </c>
      <c r="J25" s="81"/>
      <c r="K25" s="156">
        <v>0</v>
      </c>
      <c r="L25" s="81"/>
      <c r="M25" s="156">
        <v>0</v>
      </c>
      <c r="N25" s="81"/>
      <c r="O25" s="156">
        <v>0</v>
      </c>
      <c r="P25" s="81">
        <v>0</v>
      </c>
      <c r="Q25" s="156">
        <f>+Q29-Q23</f>
        <v>5972</v>
      </c>
      <c r="R25" s="69"/>
      <c r="S25" s="156">
        <v>0</v>
      </c>
      <c r="T25" s="87"/>
      <c r="U25" s="157">
        <f>+'PL&amp;OCI'!D131</f>
        <v>99389</v>
      </c>
      <c r="V25" s="81"/>
      <c r="W25" s="157">
        <f>+'PL&amp;OCI'!D125+'PL&amp;OCI'!D132</f>
        <v>4891</v>
      </c>
      <c r="X25" s="81"/>
      <c r="Y25" s="156">
        <f>SUM(Q25:W25)</f>
        <v>110252</v>
      </c>
      <c r="Z25" s="81"/>
      <c r="AA25" s="156">
        <f>SUM(E25:O25,Y25)</f>
        <v>110252</v>
      </c>
      <c r="AB25" s="81"/>
      <c r="AC25" s="156">
        <v>216</v>
      </c>
      <c r="AD25" s="81"/>
      <c r="AE25" s="157">
        <f>SUM(AA25:AC25)</f>
        <v>110468</v>
      </c>
    </row>
    <row r="26" spans="1:32" ht="21.75" customHeight="1" x14ac:dyDescent="0.2">
      <c r="A26" s="82" t="s">
        <v>265</v>
      </c>
      <c r="B26" s="82"/>
      <c r="D26" s="80"/>
      <c r="E26" s="83">
        <f>SUM(E24:E25)</f>
        <v>0</v>
      </c>
      <c r="F26" s="69"/>
      <c r="G26" s="83">
        <f>SUM(G24:G25)</f>
        <v>0</v>
      </c>
      <c r="H26" s="69"/>
      <c r="I26" s="83">
        <f>SUM(I24:I25)</f>
        <v>0</v>
      </c>
      <c r="J26" s="69"/>
      <c r="K26" s="83">
        <f>SUM(K24:K25)</f>
        <v>0</v>
      </c>
      <c r="L26" s="69"/>
      <c r="M26" s="83">
        <f>SUM(M24:M25)</f>
        <v>0</v>
      </c>
      <c r="N26" s="69"/>
      <c r="O26" s="83">
        <f>SUM(O24:O25)</f>
        <v>290734</v>
      </c>
      <c r="P26" s="81"/>
      <c r="Q26" s="83">
        <f>SUM(Q24:Q25)</f>
        <v>5972</v>
      </c>
      <c r="R26" s="83"/>
      <c r="S26" s="83">
        <f>SUM(S24:S25)</f>
        <v>0</v>
      </c>
      <c r="T26" s="86"/>
      <c r="U26" s="83">
        <f>SUM(U24:U25)</f>
        <v>99389</v>
      </c>
      <c r="V26" s="69"/>
      <c r="W26" s="83">
        <f>SUM(W24:W25)</f>
        <v>4891</v>
      </c>
      <c r="X26" s="69"/>
      <c r="Y26" s="83">
        <f>SUM(Y24:Y25)</f>
        <v>110252</v>
      </c>
      <c r="Z26" s="81"/>
      <c r="AA26" s="83">
        <f>SUM(AA24:AA25)</f>
        <v>400986</v>
      </c>
      <c r="AB26" s="81"/>
      <c r="AC26" s="83">
        <f>SUM(AC24:AC25)</f>
        <v>11223</v>
      </c>
      <c r="AD26" s="81"/>
      <c r="AE26" s="83">
        <f>SUM(AE24:AE25)</f>
        <v>412209</v>
      </c>
      <c r="AF26" s="88">
        <f>+AE26-'PL&amp;OCI'!D142</f>
        <v>0</v>
      </c>
    </row>
    <row r="27" spans="1:32" ht="21.75" customHeight="1" x14ac:dyDescent="0.2">
      <c r="A27" s="82" t="s">
        <v>151</v>
      </c>
      <c r="B27" s="82"/>
      <c r="D27" s="80"/>
      <c r="E27" s="83">
        <v>0</v>
      </c>
      <c r="F27" s="69"/>
      <c r="G27" s="83">
        <v>0</v>
      </c>
      <c r="H27" s="69"/>
      <c r="I27" s="83">
        <v>0</v>
      </c>
      <c r="J27" s="69"/>
      <c r="K27" s="83">
        <v>0</v>
      </c>
      <c r="L27" s="69"/>
      <c r="M27" s="83">
        <v>0</v>
      </c>
      <c r="N27" s="69"/>
      <c r="O27" s="83">
        <v>14718</v>
      </c>
      <c r="P27" s="81"/>
      <c r="Q27" s="83">
        <v>0</v>
      </c>
      <c r="R27" s="83"/>
      <c r="S27" s="83">
        <f>-O27</f>
        <v>-14718</v>
      </c>
      <c r="T27" s="86"/>
      <c r="U27" s="83">
        <v>0</v>
      </c>
      <c r="V27" s="69"/>
      <c r="W27" s="83">
        <v>0</v>
      </c>
      <c r="X27" s="69"/>
      <c r="Y27" s="69">
        <f>SUM(Q27:W27)</f>
        <v>-14718</v>
      </c>
      <c r="Z27" s="81"/>
      <c r="AA27" s="69">
        <f>SUM(E27:O27,Y27)</f>
        <v>0</v>
      </c>
      <c r="AB27" s="81"/>
      <c r="AC27" s="83">
        <v>0</v>
      </c>
      <c r="AD27" s="81"/>
      <c r="AE27" s="81">
        <f>SUM(AA27:AC27)</f>
        <v>0</v>
      </c>
      <c r="AF27" s="88"/>
    </row>
    <row r="28" spans="1:32" ht="21.75" customHeight="1" x14ac:dyDescent="0.2">
      <c r="A28" s="82" t="s">
        <v>252</v>
      </c>
      <c r="B28" s="82"/>
      <c r="C28" s="68">
        <v>13</v>
      </c>
      <c r="D28" s="80"/>
      <c r="E28" s="83">
        <v>0</v>
      </c>
      <c r="F28" s="69"/>
      <c r="G28" s="83">
        <v>0</v>
      </c>
      <c r="H28" s="69"/>
      <c r="I28" s="83">
        <v>0</v>
      </c>
      <c r="J28" s="69"/>
      <c r="K28" s="83">
        <v>0</v>
      </c>
      <c r="L28" s="69"/>
      <c r="M28" s="83">
        <v>0</v>
      </c>
      <c r="N28" s="69"/>
      <c r="O28" s="83">
        <v>-225019</v>
      </c>
      <c r="P28" s="81"/>
      <c r="Q28" s="83">
        <v>0</v>
      </c>
      <c r="R28" s="83"/>
      <c r="S28" s="83">
        <v>0</v>
      </c>
      <c r="T28" s="86"/>
      <c r="U28" s="83">
        <v>0</v>
      </c>
      <c r="V28" s="69"/>
      <c r="W28" s="83">
        <v>0</v>
      </c>
      <c r="X28" s="69"/>
      <c r="Y28" s="69">
        <f>SUM(Q28:W28)</f>
        <v>0</v>
      </c>
      <c r="Z28" s="81"/>
      <c r="AA28" s="69">
        <f>SUM(E28:O28,Y28)</f>
        <v>-225019</v>
      </c>
      <c r="AB28" s="81"/>
      <c r="AC28" s="83">
        <v>0</v>
      </c>
      <c r="AD28" s="81"/>
      <c r="AE28" s="81">
        <f>SUM(AA28:AC28)</f>
        <v>-225019</v>
      </c>
    </row>
    <row r="29" spans="1:32" ht="21.75" customHeight="1" thickBot="1" x14ac:dyDescent="0.25">
      <c r="A29" s="70" t="s">
        <v>247</v>
      </c>
      <c r="B29" s="70"/>
      <c r="E29" s="84">
        <f>SUM(E23,E26:E28)</f>
        <v>1666827</v>
      </c>
      <c r="F29" s="81"/>
      <c r="G29" s="84">
        <f>SUM(G23,G26:G28)</f>
        <v>2062461</v>
      </c>
      <c r="H29" s="81"/>
      <c r="I29" s="84">
        <f>SUM(I23,I26:I28)</f>
        <v>-7372</v>
      </c>
      <c r="J29" s="81"/>
      <c r="K29" s="84">
        <f>SUM(K23,K26:K28)</f>
        <v>568131</v>
      </c>
      <c r="L29" s="81"/>
      <c r="M29" s="84">
        <f>SUM(M23,M26:M28)</f>
        <v>211675</v>
      </c>
      <c r="N29" s="81"/>
      <c r="O29" s="84">
        <f>SUM(O23,O26:O28)</f>
        <v>-24627</v>
      </c>
      <c r="P29" s="81"/>
      <c r="Q29" s="84">
        <v>124884</v>
      </c>
      <c r="R29" s="69"/>
      <c r="S29" s="84">
        <f>SUM(S23,S26:S28)</f>
        <v>10271988</v>
      </c>
      <c r="T29" s="87"/>
      <c r="U29" s="84">
        <f>SUM(U23,U26:U28)</f>
        <v>308007</v>
      </c>
      <c r="V29" s="81"/>
      <c r="W29" s="84">
        <f>SUM(W23,W26:W28)</f>
        <v>89025</v>
      </c>
      <c r="X29" s="81"/>
      <c r="Y29" s="84">
        <f>SUM(Y23,Y26:Y28)</f>
        <v>10793904</v>
      </c>
      <c r="Z29" s="81"/>
      <c r="AA29" s="84">
        <f>SUM(AA23,AA26:AA28)</f>
        <v>15270999</v>
      </c>
      <c r="AB29" s="81"/>
      <c r="AC29" s="84">
        <f>SUM(AC23,AC26:AC28)</f>
        <v>144352</v>
      </c>
      <c r="AD29" s="81"/>
      <c r="AE29" s="84">
        <f>SUM(AE23,AE26:AE28)</f>
        <v>15415351</v>
      </c>
    </row>
    <row r="30" spans="1:32" ht="21.75" customHeight="1" thickTop="1" x14ac:dyDescent="0.2">
      <c r="C30" s="71"/>
      <c r="E30" s="88">
        <f>SUM(E23-'bs '!F81)</f>
        <v>0</v>
      </c>
      <c r="F30" s="71"/>
      <c r="G30" s="88">
        <f>SUM(G23-'bs '!F82)</f>
        <v>0</v>
      </c>
      <c r="H30" s="88"/>
      <c r="I30" s="88">
        <f>SUM(I23-'bs '!F84)</f>
        <v>0</v>
      </c>
      <c r="J30" s="88"/>
      <c r="K30" s="88">
        <f>SUM(K23-'bs '!F85)</f>
        <v>0</v>
      </c>
      <c r="L30" s="88"/>
      <c r="M30" s="88">
        <f>SUM(M23-'bs '!F87)</f>
        <v>0</v>
      </c>
      <c r="N30" s="88"/>
      <c r="O30" s="88">
        <f>SUM(O23-'bs '!F88)</f>
        <v>0</v>
      </c>
      <c r="P30" s="88"/>
      <c r="Q30" s="89"/>
      <c r="R30" s="89"/>
      <c r="S30" s="89"/>
      <c r="T30" s="89"/>
      <c r="U30" s="89"/>
      <c r="V30" s="89"/>
      <c r="W30" s="89"/>
      <c r="X30" s="89"/>
      <c r="Y30" s="89">
        <f>SUM(Y23-'bs '!F89)</f>
        <v>0</v>
      </c>
      <c r="Z30" s="88"/>
      <c r="AA30" s="88">
        <f>SUM(AA23-'bs '!F90)</f>
        <v>0</v>
      </c>
      <c r="AB30" s="88"/>
      <c r="AC30" s="88">
        <f>SUM(AC23-'bs '!F92)</f>
        <v>0</v>
      </c>
      <c r="AD30" s="71"/>
      <c r="AE30" s="88">
        <f>SUM(AE23-'bs '!F93)</f>
        <v>0</v>
      </c>
      <c r="AF30" s="90"/>
    </row>
    <row r="31" spans="1:32" ht="21.75" customHeight="1" x14ac:dyDescent="0.2">
      <c r="C31" s="71"/>
      <c r="E31" s="88">
        <f>SUM(E29-'bs '!D81)</f>
        <v>0</v>
      </c>
      <c r="F31" s="91"/>
      <c r="G31" s="88">
        <f>SUM(G29-'bs '!D82)</f>
        <v>0</v>
      </c>
      <c r="H31" s="88"/>
      <c r="I31" s="88">
        <f>SUM(I29-'bs '!D84)</f>
        <v>0</v>
      </c>
      <c r="J31" s="88"/>
      <c r="K31" s="88">
        <f>SUM(K29-'bs '!D85)</f>
        <v>0</v>
      </c>
      <c r="L31" s="88"/>
      <c r="M31" s="88">
        <f>SUM(M29-'bs '!D87)</f>
        <v>0</v>
      </c>
      <c r="N31" s="88"/>
      <c r="O31" s="88">
        <f>SUM(O29-'bs '!D88)</f>
        <v>0</v>
      </c>
      <c r="P31" s="88"/>
      <c r="Q31" s="89"/>
      <c r="R31" s="89"/>
      <c r="S31" s="89"/>
      <c r="T31" s="89"/>
      <c r="U31" s="89"/>
      <c r="V31" s="89"/>
      <c r="W31" s="89"/>
      <c r="X31" s="89"/>
      <c r="Y31" s="89">
        <f>SUM(Y29-'bs '!D89)</f>
        <v>0</v>
      </c>
      <c r="Z31" s="88"/>
      <c r="AA31" s="88">
        <f>SUM(AA29-'bs '!D90)</f>
        <v>0</v>
      </c>
      <c r="AB31" s="88"/>
      <c r="AC31" s="88">
        <f>SUM(AC29-'bs '!D92)</f>
        <v>0</v>
      </c>
      <c r="AD31" s="88"/>
      <c r="AE31" s="88">
        <f>SUM(AE29-'bs '!D93)</f>
        <v>0</v>
      </c>
      <c r="AF31" s="92"/>
    </row>
    <row r="32" spans="1:32" ht="21.75" customHeight="1" x14ac:dyDescent="0.2">
      <c r="A32" s="82" t="s">
        <v>275</v>
      </c>
      <c r="B32" s="93"/>
      <c r="E32" s="69"/>
      <c r="F32" s="81"/>
      <c r="G32" s="69"/>
      <c r="H32" s="81"/>
      <c r="I32" s="69"/>
      <c r="J32" s="81"/>
      <c r="K32" s="69"/>
      <c r="L32" s="81"/>
      <c r="M32" s="69"/>
      <c r="N32" s="81"/>
      <c r="O32" s="94"/>
      <c r="P32" s="95"/>
      <c r="Q32" s="96"/>
      <c r="R32" s="96"/>
      <c r="S32" s="96"/>
      <c r="T32" s="97"/>
      <c r="U32" s="97"/>
      <c r="V32" s="97"/>
      <c r="W32" s="97"/>
      <c r="X32" s="97"/>
      <c r="Y32" s="96"/>
      <c r="Z32" s="95"/>
      <c r="AA32" s="88">
        <f>+AA26-'PL&amp;OCI'!D140</f>
        <v>0</v>
      </c>
      <c r="AB32" s="88"/>
      <c r="AC32" s="88">
        <f>+AC26-'PL&amp;OCI'!D141</f>
        <v>0</v>
      </c>
      <c r="AD32" s="88"/>
      <c r="AE32" s="88">
        <f>+AE26-'PL&amp;OCI'!D142</f>
        <v>0</v>
      </c>
    </row>
  </sheetData>
  <mergeCells count="4">
    <mergeCell ref="E7:AA7"/>
    <mergeCell ref="Q8:Y8"/>
    <mergeCell ref="Q9:W9"/>
    <mergeCell ref="M13:O1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6"/>
  <sheetViews>
    <sheetView showGridLines="0" tabSelected="1" topLeftCell="A10" zoomScale="130" zoomScaleNormal="130" zoomScaleSheetLayoutView="100" workbookViewId="0">
      <selection activeCell="R21" sqref="R21"/>
    </sheetView>
  </sheetViews>
  <sheetFormatPr defaultColWidth="9.42578125" defaultRowHeight="21.75" customHeight="1" x14ac:dyDescent="0.2"/>
  <cols>
    <col min="1" max="1" width="36.140625" style="102" customWidth="1"/>
    <col min="2" max="3" width="1.5703125" style="102" customWidth="1"/>
    <col min="4" max="4" width="7.5703125" style="102" customWidth="1"/>
    <col min="5" max="5" width="1.5703125" style="102" customWidth="1"/>
    <col min="6" max="6" width="16.5703125" style="102" customWidth="1"/>
    <col min="7" max="7" width="1.5703125" style="102" customWidth="1"/>
    <col min="8" max="8" width="16.5703125" style="102" customWidth="1"/>
    <col min="9" max="9" width="1.5703125" style="102" customWidth="1"/>
    <col min="10" max="10" width="16.5703125" style="102" customWidth="1"/>
    <col min="11" max="11" width="1.5703125" style="102" customWidth="1"/>
    <col min="12" max="12" width="16.5703125" style="102" customWidth="1"/>
    <col min="13" max="13" width="1.5703125" style="102" customWidth="1"/>
    <col min="14" max="14" width="16.5703125" style="102" customWidth="1"/>
    <col min="15" max="15" width="1.5703125" style="102" customWidth="1"/>
    <col min="16" max="16" width="16.5703125" style="102" customWidth="1"/>
    <col min="17" max="17" width="1.5703125" style="102" customWidth="1"/>
    <col min="18" max="18" width="16.5703125" style="102" customWidth="1"/>
    <col min="19" max="19" width="1.5703125" style="102" customWidth="1"/>
    <col min="20" max="20" width="8.5703125" style="102" customWidth="1"/>
    <col min="21" max="16384" width="9.42578125" style="102"/>
  </cols>
  <sheetData>
    <row r="1" spans="1:20" s="98" customFormat="1" ht="21.75" customHeight="1" x14ac:dyDescent="0.2">
      <c r="R1" s="99" t="s">
        <v>72</v>
      </c>
    </row>
    <row r="2" spans="1:20" s="98" customFormat="1" ht="21.75" customHeight="1" x14ac:dyDescent="0.2">
      <c r="A2" s="98" t="s">
        <v>0</v>
      </c>
      <c r="R2" s="100"/>
    </row>
    <row r="3" spans="1:20" s="98" customFormat="1" ht="21.75" customHeight="1" x14ac:dyDescent="0.2">
      <c r="A3" s="98" t="s">
        <v>152</v>
      </c>
    </row>
    <row r="4" spans="1:20" s="98" customFormat="1" ht="21.75" customHeight="1" x14ac:dyDescent="0.2">
      <c r="A4" s="101" t="s">
        <v>250</v>
      </c>
    </row>
    <row r="5" spans="1:20" ht="21.75" customHeight="1" x14ac:dyDescent="0.2">
      <c r="N5" s="100"/>
      <c r="O5" s="100"/>
      <c r="P5" s="100"/>
      <c r="Q5" s="100"/>
      <c r="R5" s="103" t="s">
        <v>2</v>
      </c>
      <c r="T5" s="104"/>
    </row>
    <row r="6" spans="1:20" ht="21.75" customHeight="1" x14ac:dyDescent="0.2">
      <c r="D6" s="105"/>
      <c r="E6" s="105"/>
      <c r="F6" s="162" t="s">
        <v>4</v>
      </c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05"/>
      <c r="T6" s="105"/>
    </row>
    <row r="7" spans="1:20" ht="21.75" customHeight="1" x14ac:dyDescent="0.2">
      <c r="D7" s="105"/>
      <c r="E7" s="105"/>
      <c r="N7" s="163" t="s">
        <v>65</v>
      </c>
      <c r="O7" s="163"/>
      <c r="P7" s="163"/>
      <c r="Q7" s="105"/>
      <c r="S7" s="105"/>
      <c r="T7" s="105"/>
    </row>
    <row r="8" spans="1:20" ht="21.75" customHeight="1" x14ac:dyDescent="0.2">
      <c r="D8" s="105"/>
      <c r="E8" s="105"/>
      <c r="N8" s="105" t="s">
        <v>153</v>
      </c>
      <c r="O8" s="105"/>
      <c r="P8" s="105" t="s">
        <v>120</v>
      </c>
      <c r="Q8" s="105"/>
      <c r="S8" s="105"/>
      <c r="T8" s="105"/>
    </row>
    <row r="9" spans="1:20" s="105" customFormat="1" ht="21.75" customHeight="1" x14ac:dyDescent="0.2">
      <c r="F9" s="105" t="s">
        <v>123</v>
      </c>
      <c r="J9" s="164" t="s">
        <v>62</v>
      </c>
      <c r="K9" s="164"/>
      <c r="L9" s="164"/>
      <c r="N9" s="106" t="s">
        <v>154</v>
      </c>
      <c r="P9" s="105" t="s">
        <v>155</v>
      </c>
      <c r="R9" s="105" t="s">
        <v>131</v>
      </c>
    </row>
    <row r="10" spans="1:20" s="105" customFormat="1" ht="21.75" customHeight="1" x14ac:dyDescent="0.2">
      <c r="F10" s="105" t="s">
        <v>132</v>
      </c>
      <c r="J10" s="105" t="s">
        <v>133</v>
      </c>
      <c r="N10" s="105" t="s">
        <v>156</v>
      </c>
      <c r="P10" s="105" t="s">
        <v>138</v>
      </c>
      <c r="R10" s="105" t="s">
        <v>138</v>
      </c>
    </row>
    <row r="11" spans="1:20" s="105" customFormat="1" ht="21.75" customHeight="1" x14ac:dyDescent="0.2">
      <c r="D11" s="106" t="s">
        <v>5</v>
      </c>
      <c r="F11" s="106" t="s">
        <v>141</v>
      </c>
      <c r="H11" s="106" t="s">
        <v>60</v>
      </c>
      <c r="J11" s="106" t="s">
        <v>142</v>
      </c>
      <c r="L11" s="106" t="s">
        <v>143</v>
      </c>
      <c r="N11" s="107" t="s">
        <v>157</v>
      </c>
      <c r="P11" s="106" t="s">
        <v>148</v>
      </c>
      <c r="R11" s="106" t="s">
        <v>148</v>
      </c>
    </row>
    <row r="12" spans="1:20" s="108" customFormat="1" ht="21.75" customHeight="1" x14ac:dyDescent="0.2">
      <c r="A12" s="98" t="s">
        <v>227</v>
      </c>
      <c r="F12" s="99">
        <v>1666827</v>
      </c>
      <c r="G12" s="25"/>
      <c r="H12" s="99">
        <v>2062461</v>
      </c>
      <c r="I12" s="25"/>
      <c r="J12" s="99">
        <v>211675</v>
      </c>
      <c r="K12" s="25"/>
      <c r="L12" s="99">
        <v>201734</v>
      </c>
      <c r="M12" s="25"/>
      <c r="N12" s="99">
        <v>141313</v>
      </c>
      <c r="O12" s="25"/>
      <c r="P12" s="99">
        <f>SUM(N12:O12)</f>
        <v>141313</v>
      </c>
      <c r="Q12" s="25"/>
      <c r="R12" s="99">
        <f>SUM(F12:L12,P12)</f>
        <v>4284010</v>
      </c>
    </row>
    <row r="13" spans="1:20" s="108" customFormat="1" ht="21.75" customHeight="1" x14ac:dyDescent="0.2">
      <c r="A13" s="108" t="s">
        <v>93</v>
      </c>
      <c r="F13" s="167">
        <v>0</v>
      </c>
      <c r="G13" s="165"/>
      <c r="H13" s="167">
        <v>0</v>
      </c>
      <c r="I13" s="165"/>
      <c r="J13" s="167">
        <v>0</v>
      </c>
      <c r="K13" s="165"/>
      <c r="L13" s="167">
        <f>SUM('PL&amp;OCI'!J99)</f>
        <v>-30493</v>
      </c>
      <c r="M13" s="165"/>
      <c r="N13" s="167">
        <v>0</v>
      </c>
      <c r="O13" s="166"/>
      <c r="P13" s="167">
        <f>SUM(N13:O13)</f>
        <v>0</v>
      </c>
      <c r="Q13" s="165"/>
      <c r="R13" s="167">
        <f>SUM(F13:L13,P13)</f>
        <v>-30493</v>
      </c>
    </row>
    <row r="14" spans="1:20" s="108" customFormat="1" ht="21.75" customHeight="1" x14ac:dyDescent="0.2">
      <c r="A14" s="108" t="s">
        <v>224</v>
      </c>
      <c r="F14" s="168">
        <v>0</v>
      </c>
      <c r="G14" s="165"/>
      <c r="H14" s="168">
        <v>0</v>
      </c>
      <c r="I14" s="165"/>
      <c r="J14" s="168">
        <v>0</v>
      </c>
      <c r="K14" s="165"/>
      <c r="L14" s="168">
        <v>0</v>
      </c>
      <c r="M14" s="165"/>
      <c r="N14" s="168">
        <v>0</v>
      </c>
      <c r="O14" s="166"/>
      <c r="P14" s="168">
        <f>SUM(N14:O14)</f>
        <v>0</v>
      </c>
      <c r="Q14" s="165"/>
      <c r="R14" s="168">
        <f>SUM(F14:L14,P14)</f>
        <v>0</v>
      </c>
    </row>
    <row r="15" spans="1:20" s="108" customFormat="1" ht="21.75" customHeight="1" x14ac:dyDescent="0.2">
      <c r="A15" s="108" t="s">
        <v>158</v>
      </c>
      <c r="F15" s="110">
        <f>SUM(F13:F14)</f>
        <v>0</v>
      </c>
      <c r="G15" s="25"/>
      <c r="H15" s="110">
        <f>SUM(H13:H14)</f>
        <v>0</v>
      </c>
      <c r="I15" s="25"/>
      <c r="J15" s="110">
        <f>SUM(J13:J14)</f>
        <v>0</v>
      </c>
      <c r="K15" s="25"/>
      <c r="L15" s="110">
        <f>SUM(L13:L14)</f>
        <v>-30493</v>
      </c>
      <c r="M15" s="25"/>
      <c r="N15" s="110">
        <f>SUM(N13:N14)</f>
        <v>0</v>
      </c>
      <c r="O15" s="111"/>
      <c r="P15" s="110">
        <f>SUM(P13:P14)</f>
        <v>0</v>
      </c>
      <c r="Q15" s="25"/>
      <c r="R15" s="110">
        <f>SUM(R13:R14)</f>
        <v>-30493</v>
      </c>
    </row>
    <row r="16" spans="1:20" ht="21.75" customHeight="1" thickBot="1" x14ac:dyDescent="0.25">
      <c r="A16" s="98" t="s">
        <v>246</v>
      </c>
      <c r="F16" s="112">
        <f>SUM(F12,F15)</f>
        <v>1666827</v>
      </c>
      <c r="G16" s="25"/>
      <c r="H16" s="112">
        <f>SUM(H12,H15)</f>
        <v>2062461</v>
      </c>
      <c r="I16" s="25"/>
      <c r="J16" s="112">
        <f>SUM(J12,J15)</f>
        <v>211675</v>
      </c>
      <c r="K16" s="25"/>
      <c r="L16" s="112">
        <f>SUM(L12,L15)</f>
        <v>171241</v>
      </c>
      <c r="M16" s="25"/>
      <c r="N16" s="112">
        <f>SUM(N12,N15)</f>
        <v>141313</v>
      </c>
      <c r="O16" s="99"/>
      <c r="P16" s="112">
        <f>SUM(P12,P15)</f>
        <v>141313</v>
      </c>
      <c r="Q16" s="25"/>
      <c r="R16" s="112">
        <f>SUM(R12,R15)</f>
        <v>4253517</v>
      </c>
    </row>
    <row r="17" spans="1:19" ht="21.75" customHeight="1" thickTop="1" x14ac:dyDescent="0.2">
      <c r="R17" s="113"/>
    </row>
    <row r="18" spans="1:19" s="108" customFormat="1" ht="21.75" customHeight="1" x14ac:dyDescent="0.2">
      <c r="A18" s="98" t="s">
        <v>239</v>
      </c>
      <c r="F18" s="99">
        <v>1666827</v>
      </c>
      <c r="G18" s="25"/>
      <c r="H18" s="99">
        <v>2062461</v>
      </c>
      <c r="I18" s="25"/>
      <c r="J18" s="99">
        <v>211675</v>
      </c>
      <c r="K18" s="25"/>
      <c r="L18" s="99">
        <v>229864</v>
      </c>
      <c r="M18" s="25"/>
      <c r="N18" s="99">
        <v>144052</v>
      </c>
      <c r="O18" s="25"/>
      <c r="P18" s="99">
        <f>SUM(N18:O18)</f>
        <v>144052</v>
      </c>
      <c r="Q18" s="25"/>
      <c r="R18" s="99">
        <f>SUM(F18:L18,P18)</f>
        <v>4314879</v>
      </c>
    </row>
    <row r="19" spans="1:19" s="108" customFormat="1" ht="21.75" customHeight="1" x14ac:dyDescent="0.2">
      <c r="A19" s="108" t="s">
        <v>233</v>
      </c>
      <c r="F19" s="167">
        <v>0</v>
      </c>
      <c r="G19" s="165"/>
      <c r="H19" s="167">
        <v>0</v>
      </c>
      <c r="I19" s="165"/>
      <c r="J19" s="167">
        <v>0</v>
      </c>
      <c r="K19" s="165"/>
      <c r="L19" s="167">
        <f>SUM('PL&amp;OCI'!H99)</f>
        <v>199915</v>
      </c>
      <c r="M19" s="165"/>
      <c r="N19" s="167">
        <v>0</v>
      </c>
      <c r="O19" s="166"/>
      <c r="P19" s="167">
        <f>SUM(N19:O19)</f>
        <v>0</v>
      </c>
      <c r="Q19" s="165"/>
      <c r="R19" s="167">
        <f>SUM(F19:L19,P19)</f>
        <v>199915</v>
      </c>
    </row>
    <row r="20" spans="1:19" s="108" customFormat="1" ht="21.75" customHeight="1" x14ac:dyDescent="0.2">
      <c r="A20" s="108" t="s">
        <v>224</v>
      </c>
      <c r="F20" s="168">
        <v>0</v>
      </c>
      <c r="G20" s="165"/>
      <c r="H20" s="168">
        <v>0</v>
      </c>
      <c r="I20" s="165"/>
      <c r="J20" s="168">
        <v>0</v>
      </c>
      <c r="K20" s="165"/>
      <c r="L20" s="168">
        <v>0</v>
      </c>
      <c r="M20" s="165"/>
      <c r="N20" s="168">
        <v>0</v>
      </c>
      <c r="O20" s="166"/>
      <c r="P20" s="168">
        <f>SUM(N20:O20)</f>
        <v>0</v>
      </c>
      <c r="Q20" s="165"/>
      <c r="R20" s="168">
        <f>SUM(F20:L20,P20)</f>
        <v>0</v>
      </c>
    </row>
    <row r="21" spans="1:19" s="108" customFormat="1" ht="21.75" customHeight="1" x14ac:dyDescent="0.2">
      <c r="A21" s="108" t="s">
        <v>268</v>
      </c>
      <c r="F21" s="111">
        <f>SUM(F19:F20)</f>
        <v>0</v>
      </c>
      <c r="G21" s="25"/>
      <c r="H21" s="111">
        <f>SUM(H19:H20)</f>
        <v>0</v>
      </c>
      <c r="I21" s="25"/>
      <c r="J21" s="111">
        <f>SUM(J19:J20)</f>
        <v>0</v>
      </c>
      <c r="K21" s="25"/>
      <c r="L21" s="111">
        <f>SUM(L19:L20)</f>
        <v>199915</v>
      </c>
      <c r="M21" s="25"/>
      <c r="N21" s="111">
        <f>SUM(N19:N20)</f>
        <v>0</v>
      </c>
      <c r="O21" s="111"/>
      <c r="P21" s="111">
        <f>SUM(P19:P20)</f>
        <v>0</v>
      </c>
      <c r="Q21" s="25"/>
      <c r="R21" s="111">
        <f>SUM(R19:R20)</f>
        <v>199915</v>
      </c>
    </row>
    <row r="22" spans="1:19" s="108" customFormat="1" ht="21.75" customHeight="1" x14ac:dyDescent="0.2">
      <c r="A22" s="108" t="s">
        <v>252</v>
      </c>
      <c r="D22" s="114">
        <v>13</v>
      </c>
      <c r="F22" s="111">
        <v>0</v>
      </c>
      <c r="G22" s="25"/>
      <c r="H22" s="111">
        <v>0</v>
      </c>
      <c r="I22" s="25"/>
      <c r="J22" s="111">
        <v>0</v>
      </c>
      <c r="K22" s="25"/>
      <c r="L22" s="109">
        <v>-225019</v>
      </c>
      <c r="M22" s="25"/>
      <c r="N22" s="111">
        <v>0</v>
      </c>
      <c r="O22" s="111"/>
      <c r="P22" s="109">
        <f>SUM(N22:O22)</f>
        <v>0</v>
      </c>
      <c r="Q22" s="25"/>
      <c r="R22" s="109">
        <f>SUM(F22:L22,P22)</f>
        <v>-225019</v>
      </c>
    </row>
    <row r="23" spans="1:19" ht="21.75" customHeight="1" thickBot="1" x14ac:dyDescent="0.25">
      <c r="A23" s="98" t="s">
        <v>247</v>
      </c>
      <c r="F23" s="112">
        <f>SUM(F18,F21:F22)</f>
        <v>1666827</v>
      </c>
      <c r="G23" s="25"/>
      <c r="H23" s="112">
        <f>SUM(H18,H21:H22)</f>
        <v>2062461</v>
      </c>
      <c r="I23" s="25"/>
      <c r="J23" s="112">
        <f>SUM(J18,J21:J22)</f>
        <v>211675</v>
      </c>
      <c r="K23" s="25"/>
      <c r="L23" s="112">
        <f>SUM(L18,L21:L22)</f>
        <v>204760</v>
      </c>
      <c r="M23" s="25"/>
      <c r="N23" s="112">
        <f>SUM(N18,N21:N22)</f>
        <v>144052</v>
      </c>
      <c r="O23" s="99"/>
      <c r="P23" s="112">
        <f>SUM(P18,P21:P22)</f>
        <v>144052</v>
      </c>
      <c r="Q23" s="25"/>
      <c r="R23" s="112">
        <f>SUM(R18,R21:R22)</f>
        <v>4289775</v>
      </c>
    </row>
    <row r="24" spans="1:19" ht="21.75" customHeight="1" thickTop="1" x14ac:dyDescent="0.2">
      <c r="A24" s="98"/>
      <c r="F24" s="115">
        <f>SUM(F18-'bs '!J81)</f>
        <v>0</v>
      </c>
      <c r="G24" s="115"/>
      <c r="H24" s="115">
        <f>SUM(H18-'bs '!J82)</f>
        <v>0</v>
      </c>
      <c r="I24" s="115"/>
      <c r="J24" s="115">
        <f>SUM(J18-'bs '!J87)</f>
        <v>0</v>
      </c>
      <c r="K24" s="115"/>
      <c r="L24" s="115">
        <f>SUM(L18-'bs '!J88)</f>
        <v>0</v>
      </c>
      <c r="M24" s="115"/>
      <c r="N24" s="115"/>
      <c r="O24" s="115"/>
      <c r="P24" s="115">
        <f>SUM(P18-'bs '!J89)</f>
        <v>0</v>
      </c>
      <c r="Q24" s="116"/>
      <c r="R24" s="115">
        <f>SUM(R18-'bs '!J93)</f>
        <v>0</v>
      </c>
      <c r="S24" s="117"/>
    </row>
    <row r="25" spans="1:19" ht="21.75" customHeight="1" x14ac:dyDescent="0.2">
      <c r="F25" s="115">
        <f>SUM(F23-'bs '!H81)</f>
        <v>0</v>
      </c>
      <c r="G25" s="115"/>
      <c r="H25" s="115">
        <f>SUM(H23-'bs '!H82)</f>
        <v>0</v>
      </c>
      <c r="I25" s="115"/>
      <c r="J25" s="115">
        <f>SUM(J23-'bs '!H87)</f>
        <v>0</v>
      </c>
      <c r="K25" s="115"/>
      <c r="L25" s="115">
        <f>SUM(L23-'bs '!H88)</f>
        <v>0</v>
      </c>
      <c r="M25" s="115"/>
      <c r="N25" s="115"/>
      <c r="O25" s="115"/>
      <c r="P25" s="115">
        <f>SUM(P23-'bs '!H89)</f>
        <v>0</v>
      </c>
      <c r="Q25" s="118"/>
      <c r="R25" s="115">
        <f>SUM(R23-'bs '!H93)</f>
        <v>0</v>
      </c>
      <c r="S25" s="119"/>
    </row>
    <row r="26" spans="1:19" ht="21.75" customHeight="1" x14ac:dyDescent="0.2">
      <c r="A26" s="108" t="s">
        <v>275</v>
      </c>
    </row>
  </sheetData>
  <mergeCells count="3">
    <mergeCell ref="F6:R6"/>
    <mergeCell ref="N7:P7"/>
    <mergeCell ref="J9:L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10"/>
  <sheetViews>
    <sheetView showGridLines="0" view="pageBreakPreview" topLeftCell="A67" zoomScaleNormal="85" zoomScaleSheetLayoutView="100" workbookViewId="0">
      <selection activeCell="B83" sqref="B83"/>
    </sheetView>
  </sheetViews>
  <sheetFormatPr defaultColWidth="9.42578125" defaultRowHeight="21.75" customHeight="1" x14ac:dyDescent="0.2"/>
  <cols>
    <col min="1" max="1" width="71.28515625" style="136" customWidth="1"/>
    <col min="2" max="2" width="4.5703125" style="136" customWidth="1"/>
    <col min="3" max="3" width="1.5703125" style="136" customWidth="1"/>
    <col min="4" max="4" width="14.5703125" style="137" customWidth="1"/>
    <col min="5" max="5" width="1.5703125" style="136" customWidth="1"/>
    <col min="6" max="6" width="14.5703125" style="137" customWidth="1"/>
    <col min="7" max="7" width="1.5703125" style="136" customWidth="1"/>
    <col min="8" max="8" width="14.5703125" style="137" customWidth="1"/>
    <col min="9" max="9" width="1.5703125" style="136" customWidth="1"/>
    <col min="10" max="10" width="14.5703125" style="137" customWidth="1"/>
    <col min="11" max="11" width="9.42578125" style="136"/>
    <col min="12" max="12" width="11" style="136" bestFit="1" customWidth="1"/>
    <col min="13" max="13" width="9.5703125" style="136" bestFit="1" customWidth="1"/>
    <col min="14" max="14" width="11" style="136" bestFit="1" customWidth="1"/>
    <col min="15" max="15" width="9.5703125" style="136" bestFit="1" customWidth="1"/>
    <col min="16" max="16384" width="9.42578125" style="136"/>
  </cols>
  <sheetData>
    <row r="1" spans="1:16" ht="21.75" customHeight="1" x14ac:dyDescent="0.2">
      <c r="J1" s="138" t="s">
        <v>72</v>
      </c>
    </row>
    <row r="2" spans="1:16" s="120" customFormat="1" ht="21.75" customHeight="1" x14ac:dyDescent="0.2">
      <c r="A2" s="120" t="s">
        <v>0</v>
      </c>
      <c r="D2" s="121"/>
      <c r="F2" s="121"/>
      <c r="H2" s="121"/>
    </row>
    <row r="3" spans="1:16" s="120" customFormat="1" ht="21.75" customHeight="1" x14ac:dyDescent="0.2">
      <c r="A3" s="120" t="s">
        <v>159</v>
      </c>
      <c r="D3" s="121"/>
      <c r="F3" s="121"/>
      <c r="H3" s="121"/>
      <c r="J3" s="121"/>
    </row>
    <row r="4" spans="1:16" s="120" customFormat="1" ht="21.75" customHeight="1" x14ac:dyDescent="0.2">
      <c r="A4" s="120" t="s">
        <v>250</v>
      </c>
      <c r="D4" s="121"/>
      <c r="F4" s="121"/>
      <c r="H4" s="121"/>
      <c r="J4" s="121"/>
    </row>
    <row r="5" spans="1:16" s="139" customFormat="1" ht="21.75" customHeight="1" x14ac:dyDescent="0.2">
      <c r="D5" s="137"/>
      <c r="E5" s="136"/>
      <c r="F5" s="137"/>
      <c r="G5" s="136"/>
      <c r="H5" s="140"/>
      <c r="I5" s="136"/>
      <c r="J5" s="140" t="s">
        <v>2</v>
      </c>
    </row>
    <row r="6" spans="1:16" s="122" customFormat="1" ht="21.75" customHeight="1" x14ac:dyDescent="0.2">
      <c r="D6" s="123"/>
      <c r="E6" s="124" t="s">
        <v>3</v>
      </c>
      <c r="F6" s="123"/>
      <c r="H6" s="123"/>
      <c r="I6" s="124" t="s">
        <v>4</v>
      </c>
      <c r="J6" s="123"/>
    </row>
    <row r="7" spans="1:16" s="139" customFormat="1" ht="21.75" customHeight="1" x14ac:dyDescent="0.2">
      <c r="B7" s="125"/>
      <c r="D7" s="141" t="s">
        <v>238</v>
      </c>
      <c r="F7" s="141" t="s">
        <v>226</v>
      </c>
      <c r="G7" s="122"/>
      <c r="H7" s="141" t="s">
        <v>238</v>
      </c>
      <c r="J7" s="141" t="s">
        <v>226</v>
      </c>
      <c r="K7" s="136"/>
    </row>
    <row r="8" spans="1:16" ht="21.75" customHeight="1" x14ac:dyDescent="0.2">
      <c r="A8" s="120" t="s">
        <v>160</v>
      </c>
    </row>
    <row r="9" spans="1:16" ht="21.75" customHeight="1" x14ac:dyDescent="0.2">
      <c r="A9" s="136" t="s">
        <v>228</v>
      </c>
      <c r="D9" s="142">
        <f>SUM('PL&amp;OCI'!D97)</f>
        <v>355788</v>
      </c>
      <c r="E9" s="126"/>
      <c r="F9" s="142">
        <f>SUM('PL&amp;OCI'!F97)</f>
        <v>7972</v>
      </c>
      <c r="G9" s="142"/>
      <c r="H9" s="142">
        <f>SUM('PL&amp;OCI'!H97)</f>
        <v>198221</v>
      </c>
      <c r="I9" s="126"/>
      <c r="J9" s="142">
        <f>SUM('PL&amp;OCI'!J97)</f>
        <v>-33063</v>
      </c>
      <c r="L9" s="127"/>
    </row>
    <row r="10" spans="1:16" ht="21.75" customHeight="1" x14ac:dyDescent="0.2">
      <c r="A10" s="136" t="s">
        <v>234</v>
      </c>
      <c r="D10" s="142"/>
      <c r="E10" s="142"/>
      <c r="F10" s="142"/>
      <c r="G10" s="142"/>
      <c r="H10" s="142"/>
      <c r="I10" s="142"/>
      <c r="J10" s="142"/>
      <c r="K10" s="142"/>
      <c r="L10" s="127"/>
    </row>
    <row r="11" spans="1:16" ht="21.75" customHeight="1" x14ac:dyDescent="0.2">
      <c r="A11" s="136" t="s">
        <v>161</v>
      </c>
      <c r="D11" s="142"/>
      <c r="E11" s="142"/>
      <c r="F11" s="142"/>
      <c r="G11" s="143"/>
      <c r="H11" s="142"/>
      <c r="I11" s="142"/>
      <c r="J11" s="142"/>
      <c r="K11" s="142"/>
      <c r="L11" s="127"/>
    </row>
    <row r="12" spans="1:16" ht="21.75" customHeight="1" x14ac:dyDescent="0.2">
      <c r="A12" s="136" t="s">
        <v>162</v>
      </c>
      <c r="D12" s="127">
        <v>234106</v>
      </c>
      <c r="E12" s="126"/>
      <c r="F12" s="127">
        <v>197531</v>
      </c>
      <c r="G12" s="143"/>
      <c r="H12" s="127">
        <v>4872</v>
      </c>
      <c r="I12" s="126"/>
      <c r="J12" s="127">
        <v>2692</v>
      </c>
      <c r="K12" s="142"/>
      <c r="L12" s="128"/>
      <c r="M12" s="129"/>
      <c r="N12" s="129"/>
      <c r="O12" s="144"/>
      <c r="P12" s="127"/>
    </row>
    <row r="13" spans="1:16" ht="21.75" customHeight="1" x14ac:dyDescent="0.2">
      <c r="A13" s="136" t="s">
        <v>214</v>
      </c>
      <c r="D13" s="127">
        <v>-10441</v>
      </c>
      <c r="E13" s="126"/>
      <c r="F13" s="127">
        <v>23439</v>
      </c>
      <c r="G13" s="143"/>
      <c r="H13" s="127">
        <v>-1130</v>
      </c>
      <c r="I13" s="126"/>
      <c r="J13" s="127">
        <v>376</v>
      </c>
      <c r="K13" s="142"/>
      <c r="L13" s="128"/>
      <c r="M13" s="129"/>
      <c r="N13" s="129"/>
      <c r="O13" s="144"/>
      <c r="P13" s="127"/>
    </row>
    <row r="14" spans="1:16" ht="21.75" customHeight="1" x14ac:dyDescent="0.2">
      <c r="A14" s="136" t="s">
        <v>274</v>
      </c>
      <c r="D14" s="142">
        <v>0</v>
      </c>
      <c r="E14" s="142"/>
      <c r="F14" s="142">
        <v>11914</v>
      </c>
      <c r="G14" s="142"/>
      <c r="H14" s="142">
        <v>0</v>
      </c>
      <c r="I14" s="142"/>
      <c r="J14" s="142">
        <v>0</v>
      </c>
      <c r="K14" s="142"/>
      <c r="L14" s="128"/>
      <c r="M14" s="129"/>
      <c r="N14" s="129"/>
      <c r="O14" s="144"/>
      <c r="P14" s="127"/>
    </row>
    <row r="15" spans="1:16" ht="21.75" customHeight="1" x14ac:dyDescent="0.2">
      <c r="A15" s="136" t="s">
        <v>215</v>
      </c>
      <c r="D15" s="142">
        <v>260</v>
      </c>
      <c r="E15" s="142"/>
      <c r="F15" s="142">
        <v>311</v>
      </c>
      <c r="G15" s="142"/>
      <c r="H15" s="142">
        <v>0</v>
      </c>
      <c r="I15" s="142"/>
      <c r="J15" s="142">
        <v>0</v>
      </c>
      <c r="K15" s="142"/>
      <c r="L15" s="128"/>
      <c r="M15" s="129"/>
      <c r="N15" s="129"/>
      <c r="O15" s="144"/>
      <c r="P15" s="127"/>
    </row>
    <row r="16" spans="1:16" ht="21.75" customHeight="1" x14ac:dyDescent="0.2">
      <c r="A16" s="136" t="s">
        <v>243</v>
      </c>
      <c r="D16" s="127"/>
      <c r="E16" s="126"/>
      <c r="F16" s="142"/>
      <c r="G16" s="143"/>
      <c r="H16" s="142"/>
      <c r="I16" s="126"/>
      <c r="J16" s="142"/>
      <c r="K16" s="142"/>
      <c r="L16" s="128"/>
      <c r="M16" s="129"/>
      <c r="N16" s="129"/>
      <c r="O16" s="144"/>
      <c r="P16" s="127"/>
    </row>
    <row r="17" spans="1:16" ht="21.75" customHeight="1" x14ac:dyDescent="0.2">
      <c r="A17" s="136" t="s">
        <v>244</v>
      </c>
      <c r="D17" s="127">
        <v>-11012</v>
      </c>
      <c r="E17" s="126"/>
      <c r="F17" s="142">
        <v>0</v>
      </c>
      <c r="G17" s="143"/>
      <c r="H17" s="142">
        <v>0</v>
      </c>
      <c r="I17" s="126"/>
      <c r="J17" s="142">
        <v>0</v>
      </c>
      <c r="K17" s="142"/>
      <c r="L17" s="128"/>
      <c r="M17" s="129"/>
      <c r="N17" s="129"/>
      <c r="O17" s="144"/>
      <c r="P17" s="127"/>
    </row>
    <row r="18" spans="1:16" ht="21.75" customHeight="1" x14ac:dyDescent="0.2">
      <c r="A18" s="136" t="s">
        <v>163</v>
      </c>
      <c r="D18" s="127">
        <v>-8381</v>
      </c>
      <c r="E18" s="126"/>
      <c r="F18" s="127">
        <v>-4814</v>
      </c>
      <c r="G18" s="143"/>
      <c r="H18" s="142">
        <v>0</v>
      </c>
      <c r="I18" s="126"/>
      <c r="J18" s="142">
        <v>0</v>
      </c>
      <c r="K18" s="142"/>
      <c r="L18" s="128"/>
      <c r="M18" s="129"/>
      <c r="N18" s="129"/>
      <c r="O18" s="144"/>
      <c r="P18" s="127"/>
    </row>
    <row r="19" spans="1:16" ht="21.75" customHeight="1" x14ac:dyDescent="0.2">
      <c r="A19" s="136" t="s">
        <v>240</v>
      </c>
      <c r="D19" s="142">
        <v>333</v>
      </c>
      <c r="E19" s="126"/>
      <c r="F19" s="142">
        <v>-547</v>
      </c>
      <c r="G19" s="143"/>
      <c r="H19" s="142">
        <v>-4</v>
      </c>
      <c r="I19" s="126"/>
      <c r="J19" s="142">
        <v>-17</v>
      </c>
      <c r="K19" s="142"/>
      <c r="L19" s="128"/>
      <c r="M19" s="129"/>
      <c r="N19" s="129"/>
      <c r="O19" s="144"/>
      <c r="P19" s="127"/>
    </row>
    <row r="20" spans="1:16" ht="21.75" customHeight="1" x14ac:dyDescent="0.2">
      <c r="A20" s="136" t="s">
        <v>164</v>
      </c>
      <c r="D20" s="127">
        <v>158</v>
      </c>
      <c r="E20" s="126"/>
      <c r="F20" s="127">
        <v>196</v>
      </c>
      <c r="G20" s="143"/>
      <c r="H20" s="142">
        <v>0</v>
      </c>
      <c r="I20" s="126"/>
      <c r="J20" s="142">
        <v>0</v>
      </c>
      <c r="K20" s="142"/>
      <c r="L20" s="128"/>
      <c r="M20" s="129"/>
      <c r="N20" s="129"/>
      <c r="O20" s="144"/>
      <c r="P20" s="127"/>
    </row>
    <row r="21" spans="1:16" ht="21.75" customHeight="1" x14ac:dyDescent="0.2">
      <c r="A21" s="136" t="s">
        <v>258</v>
      </c>
      <c r="D21" s="127">
        <v>5094</v>
      </c>
      <c r="E21" s="126"/>
      <c r="F21" s="142">
        <v>0</v>
      </c>
      <c r="G21" s="143"/>
      <c r="H21" s="142">
        <v>0</v>
      </c>
      <c r="I21" s="126"/>
      <c r="J21" s="142">
        <v>0</v>
      </c>
      <c r="K21" s="142"/>
      <c r="L21" s="128"/>
      <c r="M21" s="129"/>
      <c r="N21" s="129"/>
      <c r="O21" s="144"/>
      <c r="P21" s="127"/>
    </row>
    <row r="22" spans="1:16" ht="21.75" customHeight="1" x14ac:dyDescent="0.2">
      <c r="A22" s="136" t="s">
        <v>259</v>
      </c>
      <c r="D22" s="127">
        <v>1975</v>
      </c>
      <c r="E22" s="126"/>
      <c r="F22" s="142">
        <v>0</v>
      </c>
      <c r="G22" s="143"/>
      <c r="H22" s="142">
        <v>0</v>
      </c>
      <c r="I22" s="126"/>
      <c r="J22" s="142">
        <v>0</v>
      </c>
      <c r="K22" s="142"/>
      <c r="L22" s="128"/>
      <c r="M22" s="129"/>
      <c r="N22" s="129"/>
      <c r="O22" s="144"/>
      <c r="P22" s="127"/>
    </row>
    <row r="23" spans="1:16" ht="21.75" customHeight="1" x14ac:dyDescent="0.2">
      <c r="A23" s="136" t="s">
        <v>253</v>
      </c>
      <c r="D23" s="142">
        <v>0</v>
      </c>
      <c r="E23" s="126"/>
      <c r="F23" s="142">
        <v>0</v>
      </c>
      <c r="G23" s="143"/>
      <c r="H23" s="142">
        <v>-254200</v>
      </c>
      <c r="I23" s="126"/>
      <c r="J23" s="142">
        <v>-20659</v>
      </c>
      <c r="K23" s="142"/>
      <c r="L23" s="128"/>
      <c r="M23" s="129"/>
      <c r="N23" s="129"/>
      <c r="O23" s="144"/>
      <c r="P23" s="127"/>
    </row>
    <row r="24" spans="1:16" ht="21.75" customHeight="1" x14ac:dyDescent="0.2">
      <c r="A24" s="136" t="s">
        <v>254</v>
      </c>
      <c r="D24" s="142">
        <v>0</v>
      </c>
      <c r="E24" s="126"/>
      <c r="F24" s="142">
        <v>0</v>
      </c>
      <c r="G24" s="143"/>
      <c r="H24" s="142">
        <v>-8040</v>
      </c>
      <c r="I24" s="126"/>
      <c r="J24" s="142">
        <v>-19065</v>
      </c>
      <c r="K24" s="142"/>
      <c r="L24" s="128"/>
      <c r="M24" s="129"/>
      <c r="N24" s="129"/>
      <c r="O24" s="144"/>
      <c r="P24" s="127"/>
    </row>
    <row r="25" spans="1:16" ht="21.75" customHeight="1" x14ac:dyDescent="0.2">
      <c r="A25" s="136" t="s">
        <v>165</v>
      </c>
      <c r="D25" s="127">
        <v>463</v>
      </c>
      <c r="E25" s="126"/>
      <c r="F25" s="127">
        <v>1431</v>
      </c>
      <c r="G25" s="143"/>
      <c r="H25" s="142">
        <v>0</v>
      </c>
      <c r="I25" s="126"/>
      <c r="J25" s="142">
        <v>0</v>
      </c>
      <c r="K25" s="142"/>
      <c r="L25" s="128"/>
      <c r="M25" s="129"/>
      <c r="N25" s="129"/>
      <c r="O25" s="144"/>
      <c r="P25" s="127"/>
    </row>
    <row r="26" spans="1:16" ht="21.75" customHeight="1" x14ac:dyDescent="0.2">
      <c r="A26" s="136" t="s">
        <v>166</v>
      </c>
      <c r="D26" s="127">
        <v>6577</v>
      </c>
      <c r="E26" s="126"/>
      <c r="F26" s="127">
        <v>4319</v>
      </c>
      <c r="G26" s="143"/>
      <c r="H26" s="127">
        <v>805</v>
      </c>
      <c r="I26" s="145"/>
      <c r="J26" s="127">
        <v>426</v>
      </c>
      <c r="K26" s="142"/>
      <c r="L26" s="128"/>
      <c r="M26" s="129"/>
      <c r="N26" s="129"/>
      <c r="O26" s="144"/>
      <c r="P26" s="127"/>
    </row>
    <row r="27" spans="1:16" ht="21.75" customHeight="1" x14ac:dyDescent="0.2">
      <c r="A27" s="136" t="s">
        <v>231</v>
      </c>
      <c r="D27" s="142">
        <v>0</v>
      </c>
      <c r="E27" s="126"/>
      <c r="F27" s="142">
        <v>6504</v>
      </c>
      <c r="G27" s="127"/>
      <c r="H27" s="142">
        <v>0</v>
      </c>
      <c r="I27" s="127"/>
      <c r="J27" s="142">
        <v>0</v>
      </c>
      <c r="K27" s="142"/>
      <c r="L27" s="128"/>
      <c r="M27" s="129"/>
      <c r="N27" s="129"/>
      <c r="O27" s="144"/>
      <c r="P27" s="127"/>
    </row>
    <row r="28" spans="1:16" ht="21.75" customHeight="1" x14ac:dyDescent="0.2">
      <c r="A28" s="136" t="s">
        <v>167</v>
      </c>
      <c r="D28" s="127">
        <v>-31003</v>
      </c>
      <c r="E28" s="142"/>
      <c r="F28" s="127">
        <v>-22329</v>
      </c>
      <c r="G28" s="142"/>
      <c r="H28" s="127">
        <v>-28354</v>
      </c>
      <c r="I28" s="142"/>
      <c r="J28" s="127">
        <v>-27241</v>
      </c>
      <c r="K28" s="142"/>
      <c r="L28" s="128"/>
      <c r="M28" s="129"/>
      <c r="N28" s="129"/>
      <c r="O28" s="144"/>
      <c r="P28" s="127"/>
    </row>
    <row r="29" spans="1:16" ht="21.75" customHeight="1" x14ac:dyDescent="0.2">
      <c r="A29" s="136" t="s">
        <v>168</v>
      </c>
      <c r="D29" s="146">
        <v>117940</v>
      </c>
      <c r="E29" s="126"/>
      <c r="F29" s="146">
        <v>100659</v>
      </c>
      <c r="G29" s="143"/>
      <c r="H29" s="146">
        <f>-'PL&amp;OCI'!H96</f>
        <v>56853</v>
      </c>
      <c r="I29" s="126"/>
      <c r="J29" s="146">
        <v>51734</v>
      </c>
      <c r="K29" s="142"/>
      <c r="L29" s="128"/>
      <c r="M29" s="129"/>
      <c r="N29" s="129"/>
      <c r="O29" s="144"/>
      <c r="P29" s="127"/>
    </row>
    <row r="30" spans="1:16" ht="21.75" customHeight="1" x14ac:dyDescent="0.2">
      <c r="A30" s="136" t="s">
        <v>169</v>
      </c>
      <c r="D30" s="142"/>
      <c r="E30" s="126"/>
      <c r="F30" s="142"/>
      <c r="G30" s="143"/>
      <c r="H30" s="142"/>
      <c r="I30" s="126"/>
      <c r="J30" s="142"/>
      <c r="K30" s="142"/>
      <c r="L30" s="128"/>
      <c r="M30" s="129"/>
      <c r="N30" s="129"/>
      <c r="O30" s="144"/>
      <c r="P30" s="127"/>
    </row>
    <row r="31" spans="1:16" ht="21.75" customHeight="1" x14ac:dyDescent="0.2">
      <c r="A31" s="136" t="s">
        <v>170</v>
      </c>
      <c r="D31" s="130">
        <f>SUM(D9:D29)</f>
        <v>661857</v>
      </c>
      <c r="E31" s="126"/>
      <c r="F31" s="130">
        <f>SUM(F9:F29)</f>
        <v>326586</v>
      </c>
      <c r="G31" s="142"/>
      <c r="H31" s="130">
        <f>SUM(H9:H29)</f>
        <v>-30977</v>
      </c>
      <c r="I31" s="126"/>
      <c r="J31" s="130">
        <f>SUM(J9:J29)</f>
        <v>-44817</v>
      </c>
      <c r="K31" s="142"/>
      <c r="L31" s="128"/>
      <c r="M31" s="129"/>
      <c r="N31" s="129"/>
      <c r="O31" s="144"/>
      <c r="P31" s="127"/>
    </row>
    <row r="32" spans="1:16" s="120" customFormat="1" ht="21.75" customHeight="1" x14ac:dyDescent="0.2">
      <c r="A32" s="136" t="s">
        <v>171</v>
      </c>
      <c r="B32" s="136"/>
      <c r="C32" s="136"/>
      <c r="D32" s="142"/>
      <c r="E32" s="126"/>
      <c r="F32" s="142"/>
      <c r="G32" s="143"/>
      <c r="H32" s="142"/>
      <c r="I32" s="126"/>
      <c r="J32" s="142"/>
      <c r="K32" s="142"/>
      <c r="L32" s="128"/>
      <c r="M32" s="129"/>
      <c r="N32" s="129"/>
      <c r="O32" s="144"/>
      <c r="P32" s="127"/>
    </row>
    <row r="33" spans="1:16" ht="21.75" customHeight="1" x14ac:dyDescent="0.2">
      <c r="A33" s="136" t="s">
        <v>172</v>
      </c>
      <c r="D33" s="127">
        <v>77376</v>
      </c>
      <c r="E33" s="126"/>
      <c r="F33" s="127">
        <v>113019</v>
      </c>
      <c r="G33" s="143"/>
      <c r="H33" s="127">
        <v>28090</v>
      </c>
      <c r="I33" s="126"/>
      <c r="J33" s="127">
        <v>-47774</v>
      </c>
      <c r="K33" s="142"/>
      <c r="L33" s="128"/>
      <c r="M33" s="129"/>
      <c r="N33" s="129"/>
      <c r="O33" s="144"/>
      <c r="P33" s="127"/>
    </row>
    <row r="34" spans="1:16" ht="21.75" customHeight="1" x14ac:dyDescent="0.2">
      <c r="A34" s="136" t="s">
        <v>173</v>
      </c>
      <c r="D34" s="127">
        <v>-7961</v>
      </c>
      <c r="E34" s="126"/>
      <c r="F34" s="127">
        <v>-23349</v>
      </c>
      <c r="G34" s="143"/>
      <c r="H34" s="142">
        <v>0</v>
      </c>
      <c r="I34" s="126"/>
      <c r="J34" s="142">
        <v>0</v>
      </c>
      <c r="K34" s="142"/>
      <c r="L34" s="128"/>
      <c r="M34" s="129"/>
      <c r="N34" s="129"/>
      <c r="O34" s="144"/>
      <c r="P34" s="127"/>
    </row>
    <row r="35" spans="1:16" ht="21.75" customHeight="1" x14ac:dyDescent="0.2">
      <c r="A35" s="136" t="s">
        <v>174</v>
      </c>
      <c r="D35" s="127">
        <v>-612757</v>
      </c>
      <c r="E35" s="126"/>
      <c r="F35" s="127">
        <v>-196420</v>
      </c>
      <c r="G35" s="126"/>
      <c r="H35" s="142">
        <v>0</v>
      </c>
      <c r="I35" s="126"/>
      <c r="J35" s="142">
        <v>0</v>
      </c>
      <c r="K35" s="142"/>
      <c r="L35" s="128"/>
      <c r="M35" s="129"/>
      <c r="N35" s="129"/>
      <c r="O35" s="144"/>
      <c r="P35" s="127"/>
    </row>
    <row r="36" spans="1:16" ht="21.75" customHeight="1" x14ac:dyDescent="0.2">
      <c r="A36" s="136" t="s">
        <v>175</v>
      </c>
      <c r="D36" s="142">
        <v>-219408</v>
      </c>
      <c r="E36" s="142"/>
      <c r="F36" s="142">
        <v>-125795</v>
      </c>
      <c r="G36" s="143"/>
      <c r="H36" s="142">
        <v>0</v>
      </c>
      <c r="I36" s="142"/>
      <c r="J36" s="142">
        <v>0</v>
      </c>
      <c r="K36" s="142"/>
      <c r="L36" s="128"/>
      <c r="M36" s="129"/>
      <c r="N36" s="129"/>
      <c r="O36" s="144"/>
      <c r="P36" s="127"/>
    </row>
    <row r="37" spans="1:16" ht="21.75" customHeight="1" x14ac:dyDescent="0.2">
      <c r="A37" s="136" t="s">
        <v>176</v>
      </c>
      <c r="D37" s="127">
        <v>-79186</v>
      </c>
      <c r="E37" s="126"/>
      <c r="F37" s="127">
        <v>-103872</v>
      </c>
      <c r="G37" s="143"/>
      <c r="H37" s="127">
        <v>-4416</v>
      </c>
      <c r="I37" s="126"/>
      <c r="J37" s="127">
        <v>-6079</v>
      </c>
      <c r="K37" s="142"/>
      <c r="L37" s="128"/>
      <c r="M37" s="129"/>
      <c r="N37" s="129"/>
      <c r="O37" s="144"/>
      <c r="P37" s="127"/>
    </row>
    <row r="38" spans="1:16" ht="21.75" customHeight="1" x14ac:dyDescent="0.2">
      <c r="A38" s="136" t="s">
        <v>177</v>
      </c>
      <c r="D38" s="142">
        <v>-49989</v>
      </c>
      <c r="E38" s="126"/>
      <c r="F38" s="142">
        <v>40032</v>
      </c>
      <c r="G38" s="143"/>
      <c r="H38" s="142">
        <v>0</v>
      </c>
      <c r="I38" s="126"/>
      <c r="J38" s="142">
        <v>0</v>
      </c>
      <c r="K38" s="142"/>
      <c r="L38" s="128"/>
      <c r="M38" s="129"/>
      <c r="N38" s="129"/>
      <c r="O38" s="144"/>
      <c r="P38" s="127"/>
    </row>
    <row r="39" spans="1:16" ht="21.75" customHeight="1" x14ac:dyDescent="0.2">
      <c r="A39" s="136" t="s">
        <v>178</v>
      </c>
      <c r="D39" s="142">
        <v>778</v>
      </c>
      <c r="E39" s="126"/>
      <c r="F39" s="142">
        <v>-436</v>
      </c>
      <c r="G39" s="143"/>
      <c r="H39" s="142">
        <v>-57</v>
      </c>
      <c r="I39" s="126"/>
      <c r="J39" s="142">
        <v>-76</v>
      </c>
      <c r="K39" s="142"/>
      <c r="L39" s="128"/>
      <c r="M39" s="129"/>
      <c r="N39" s="129"/>
      <c r="O39" s="144"/>
      <c r="P39" s="127"/>
    </row>
    <row r="40" spans="1:16" ht="21.75" customHeight="1" x14ac:dyDescent="0.2">
      <c r="A40" s="136" t="s">
        <v>179</v>
      </c>
      <c r="D40" s="142"/>
      <c r="E40" s="126"/>
      <c r="F40" s="142"/>
      <c r="G40" s="143"/>
      <c r="H40" s="142"/>
      <c r="I40" s="126"/>
      <c r="J40" s="142"/>
      <c r="K40" s="142"/>
      <c r="L40" s="128"/>
      <c r="M40" s="129"/>
      <c r="N40" s="129"/>
      <c r="O40" s="144"/>
      <c r="P40" s="127"/>
    </row>
    <row r="41" spans="1:16" ht="21.75" customHeight="1" x14ac:dyDescent="0.2">
      <c r="A41" s="136" t="s">
        <v>180</v>
      </c>
      <c r="D41" s="127">
        <v>17970</v>
      </c>
      <c r="E41" s="126"/>
      <c r="F41" s="127">
        <v>-133208</v>
      </c>
      <c r="G41" s="142"/>
      <c r="H41" s="127">
        <v>-19286</v>
      </c>
      <c r="I41" s="126"/>
      <c r="J41" s="127">
        <v>-25588</v>
      </c>
      <c r="K41" s="142"/>
      <c r="L41" s="128"/>
      <c r="M41" s="129"/>
      <c r="N41" s="129"/>
      <c r="O41" s="144"/>
      <c r="P41" s="127"/>
    </row>
    <row r="42" spans="1:16" ht="21.75" customHeight="1" x14ac:dyDescent="0.2">
      <c r="A42" s="136" t="s">
        <v>181</v>
      </c>
      <c r="D42" s="142">
        <v>786827</v>
      </c>
      <c r="E42" s="126"/>
      <c r="F42" s="142">
        <v>880646</v>
      </c>
      <c r="G42" s="143"/>
      <c r="H42" s="142">
        <v>0</v>
      </c>
      <c r="I42" s="126"/>
      <c r="J42" s="142">
        <v>0</v>
      </c>
      <c r="K42" s="142"/>
      <c r="L42" s="128"/>
      <c r="M42" s="129"/>
      <c r="N42" s="129"/>
      <c r="O42" s="144"/>
      <c r="P42" s="127"/>
    </row>
    <row r="43" spans="1:16" ht="21.75" customHeight="1" x14ac:dyDescent="0.2">
      <c r="A43" s="136" t="s">
        <v>182</v>
      </c>
      <c r="D43" s="127">
        <v>9706</v>
      </c>
      <c r="E43" s="126"/>
      <c r="F43" s="127">
        <v>79681</v>
      </c>
      <c r="G43" s="143"/>
      <c r="H43" s="127">
        <v>3243</v>
      </c>
      <c r="I43" s="126"/>
      <c r="J43" s="127">
        <v>1227</v>
      </c>
      <c r="K43" s="142"/>
      <c r="L43" s="128"/>
      <c r="M43" s="129"/>
      <c r="N43" s="129"/>
      <c r="O43" s="144"/>
      <c r="P43" s="127"/>
    </row>
    <row r="44" spans="1:16" ht="21.75" customHeight="1" x14ac:dyDescent="0.2">
      <c r="A44" s="136" t="s">
        <v>183</v>
      </c>
      <c r="D44" s="127">
        <v>-5778</v>
      </c>
      <c r="E44" s="126"/>
      <c r="F44" s="127">
        <v>-233</v>
      </c>
      <c r="G44" s="143"/>
      <c r="H44" s="127">
        <v>-1677</v>
      </c>
      <c r="I44" s="126"/>
      <c r="J44" s="142">
        <v>0</v>
      </c>
      <c r="K44" s="142"/>
      <c r="L44" s="128"/>
      <c r="M44" s="129"/>
      <c r="N44" s="129"/>
      <c r="O44" s="144"/>
      <c r="P44" s="127"/>
    </row>
    <row r="45" spans="1:16" ht="21.75" customHeight="1" x14ac:dyDescent="0.2">
      <c r="A45" s="136" t="s">
        <v>184</v>
      </c>
      <c r="D45" s="146">
        <v>-16999</v>
      </c>
      <c r="E45" s="126"/>
      <c r="F45" s="146">
        <v>20324</v>
      </c>
      <c r="G45" s="143"/>
      <c r="H45" s="146">
        <v>1902</v>
      </c>
      <c r="I45" s="126"/>
      <c r="J45" s="146">
        <v>1754</v>
      </c>
      <c r="K45" s="142"/>
      <c r="L45" s="128"/>
      <c r="M45" s="129"/>
      <c r="N45" s="129"/>
      <c r="O45" s="144"/>
      <c r="P45" s="127"/>
    </row>
    <row r="46" spans="1:16" ht="21.75" customHeight="1" x14ac:dyDescent="0.2">
      <c r="A46" s="136" t="s">
        <v>185</v>
      </c>
      <c r="D46" s="142">
        <f>SUM(D31:D45)</f>
        <v>562436</v>
      </c>
      <c r="E46" s="126"/>
      <c r="F46" s="142">
        <f>SUM(F31:F45)</f>
        <v>876975</v>
      </c>
      <c r="G46" s="143"/>
      <c r="H46" s="142">
        <f>SUM(H31:H45)</f>
        <v>-23178</v>
      </c>
      <c r="I46" s="126"/>
      <c r="J46" s="142">
        <f>SUM(J31:J45)</f>
        <v>-121353</v>
      </c>
      <c r="K46" s="142"/>
      <c r="L46" s="128"/>
      <c r="M46" s="129"/>
      <c r="N46" s="129"/>
      <c r="O46" s="144"/>
      <c r="P46" s="127"/>
    </row>
    <row r="47" spans="1:16" ht="21.75" customHeight="1" x14ac:dyDescent="0.2">
      <c r="A47" s="136" t="s">
        <v>186</v>
      </c>
      <c r="D47" s="127">
        <v>31003</v>
      </c>
      <c r="E47" s="126"/>
      <c r="F47" s="127">
        <v>22308</v>
      </c>
      <c r="G47" s="143"/>
      <c r="H47" s="127">
        <v>51669</v>
      </c>
      <c r="I47" s="126"/>
      <c r="J47" s="127">
        <v>117404</v>
      </c>
      <c r="K47" s="142"/>
      <c r="L47" s="128"/>
      <c r="M47" s="129"/>
      <c r="N47" s="129"/>
      <c r="O47" s="144"/>
      <c r="P47" s="127"/>
    </row>
    <row r="48" spans="1:16" ht="21.75" customHeight="1" x14ac:dyDescent="0.2">
      <c r="A48" s="136" t="s">
        <v>260</v>
      </c>
      <c r="D48" s="127">
        <v>8530</v>
      </c>
      <c r="E48" s="126"/>
      <c r="F48" s="142">
        <v>0</v>
      </c>
      <c r="G48" s="142"/>
      <c r="H48" s="142">
        <v>0</v>
      </c>
      <c r="I48" s="142"/>
      <c r="J48" s="142">
        <v>0</v>
      </c>
      <c r="K48" s="142"/>
      <c r="L48" s="128"/>
      <c r="M48" s="129"/>
      <c r="N48" s="129"/>
      <c r="O48" s="144"/>
      <c r="P48" s="127"/>
    </row>
    <row r="49" spans="1:16" ht="21.75" customHeight="1" x14ac:dyDescent="0.2">
      <c r="A49" s="136" t="s">
        <v>187</v>
      </c>
      <c r="D49" s="142">
        <v>-430428</v>
      </c>
      <c r="E49" s="126"/>
      <c r="F49" s="142">
        <v>-89029</v>
      </c>
      <c r="G49" s="143"/>
      <c r="H49" s="142">
        <f>-147207+1</f>
        <v>-147206</v>
      </c>
      <c r="I49" s="126"/>
      <c r="J49" s="142">
        <v>-71287</v>
      </c>
      <c r="K49" s="142"/>
      <c r="L49" s="128"/>
      <c r="M49" s="129"/>
      <c r="N49" s="129"/>
      <c r="O49" s="144"/>
      <c r="P49" s="127"/>
    </row>
    <row r="50" spans="1:16" ht="21.75" customHeight="1" x14ac:dyDescent="0.2">
      <c r="A50" s="136" t="s">
        <v>188</v>
      </c>
      <c r="D50" s="147">
        <v>-76856</v>
      </c>
      <c r="E50" s="126"/>
      <c r="F50" s="147">
        <v>-36788</v>
      </c>
      <c r="G50" s="143"/>
      <c r="H50" s="147">
        <v>-5415</v>
      </c>
      <c r="I50" s="126"/>
      <c r="J50" s="147">
        <v>-4065</v>
      </c>
      <c r="K50" s="142"/>
      <c r="L50" s="128"/>
      <c r="M50" s="129"/>
      <c r="N50" s="129"/>
      <c r="O50" s="144"/>
      <c r="P50" s="127"/>
    </row>
    <row r="51" spans="1:16" ht="21.75" customHeight="1" x14ac:dyDescent="0.2">
      <c r="A51" s="120" t="s">
        <v>189</v>
      </c>
      <c r="D51" s="146">
        <f>SUM(D46:D50)</f>
        <v>94685</v>
      </c>
      <c r="E51" s="126"/>
      <c r="F51" s="146">
        <f>SUM(F46:F50)</f>
        <v>773466</v>
      </c>
      <c r="G51" s="143"/>
      <c r="H51" s="146">
        <f>SUM(H46:H50)</f>
        <v>-124130</v>
      </c>
      <c r="I51" s="126"/>
      <c r="J51" s="146">
        <f>SUM(J46:J50)</f>
        <v>-79301</v>
      </c>
      <c r="K51" s="142"/>
      <c r="L51" s="128"/>
      <c r="M51" s="129"/>
      <c r="N51" s="129"/>
      <c r="O51" s="144"/>
      <c r="P51" s="127"/>
    </row>
    <row r="52" spans="1:16" s="120" customFormat="1" ht="21.75" customHeight="1" x14ac:dyDescent="0.2">
      <c r="A52" s="136"/>
      <c r="D52" s="137"/>
      <c r="E52" s="126"/>
      <c r="F52" s="137"/>
      <c r="G52" s="137"/>
      <c r="H52" s="137"/>
      <c r="I52" s="126"/>
      <c r="J52" s="137"/>
      <c r="K52" s="142"/>
      <c r="L52" s="128"/>
      <c r="M52" s="129"/>
      <c r="N52" s="129"/>
      <c r="O52" s="144"/>
      <c r="P52" s="127"/>
    </row>
    <row r="53" spans="1:16" s="120" customFormat="1" ht="21.75" customHeight="1" x14ac:dyDescent="0.2">
      <c r="A53" s="108" t="s">
        <v>275</v>
      </c>
      <c r="D53" s="121"/>
      <c r="E53" s="126"/>
      <c r="F53" s="121"/>
      <c r="G53" s="137"/>
      <c r="H53" s="121"/>
      <c r="I53" s="126"/>
      <c r="J53" s="138"/>
      <c r="K53" s="142"/>
      <c r="L53" s="128"/>
      <c r="M53" s="129"/>
      <c r="N53" s="129"/>
      <c r="O53" s="144"/>
      <c r="P53" s="127"/>
    </row>
    <row r="54" spans="1:16" s="120" customFormat="1" ht="21.75" customHeight="1" x14ac:dyDescent="0.2">
      <c r="A54" s="136"/>
      <c r="D54" s="121"/>
      <c r="E54" s="126"/>
      <c r="F54" s="121"/>
      <c r="G54" s="137"/>
      <c r="H54" s="121"/>
      <c r="I54" s="126"/>
      <c r="J54" s="138" t="s">
        <v>72</v>
      </c>
      <c r="K54" s="142"/>
      <c r="L54" s="128"/>
      <c r="M54" s="129"/>
      <c r="N54" s="129"/>
      <c r="O54" s="144"/>
      <c r="P54" s="127"/>
    </row>
    <row r="55" spans="1:16" s="120" customFormat="1" ht="21.75" customHeight="1" x14ac:dyDescent="0.2">
      <c r="A55" s="120" t="s">
        <v>0</v>
      </c>
      <c r="D55" s="121"/>
      <c r="F55" s="121"/>
      <c r="H55" s="121"/>
      <c r="J55" s="121"/>
      <c r="K55" s="142"/>
      <c r="L55" s="128"/>
      <c r="M55" s="129"/>
      <c r="N55" s="129"/>
      <c r="O55" s="144"/>
      <c r="P55" s="127"/>
    </row>
    <row r="56" spans="1:16" s="120" customFormat="1" ht="21.75" customHeight="1" x14ac:dyDescent="0.2">
      <c r="A56" s="120" t="s">
        <v>190</v>
      </c>
      <c r="D56" s="121"/>
      <c r="F56" s="121"/>
      <c r="H56" s="121"/>
      <c r="J56" s="121"/>
      <c r="K56" s="142"/>
      <c r="L56" s="128"/>
      <c r="M56" s="129"/>
      <c r="N56" s="129"/>
      <c r="O56" s="144"/>
      <c r="P56" s="127"/>
    </row>
    <row r="57" spans="1:16" s="120" customFormat="1" ht="21.75" customHeight="1" x14ac:dyDescent="0.2">
      <c r="A57" s="120" t="s">
        <v>250</v>
      </c>
      <c r="D57" s="121"/>
      <c r="F57" s="121"/>
      <c r="H57" s="121"/>
      <c r="J57" s="121"/>
      <c r="K57" s="142"/>
      <c r="L57" s="128"/>
      <c r="M57" s="129"/>
      <c r="N57" s="129"/>
      <c r="O57" s="144"/>
      <c r="P57" s="127"/>
    </row>
    <row r="58" spans="1:16" s="139" customFormat="1" ht="21.75" customHeight="1" x14ac:dyDescent="0.2">
      <c r="D58" s="137"/>
      <c r="E58" s="136"/>
      <c r="F58" s="137"/>
      <c r="G58" s="136"/>
      <c r="H58" s="140"/>
      <c r="I58" s="136"/>
      <c r="J58" s="140" t="s">
        <v>2</v>
      </c>
      <c r="K58" s="142"/>
      <c r="L58" s="128"/>
      <c r="M58" s="129"/>
      <c r="N58" s="129"/>
      <c r="O58" s="144"/>
      <c r="P58" s="127"/>
    </row>
    <row r="59" spans="1:16" s="122" customFormat="1" ht="21.75" customHeight="1" x14ac:dyDescent="0.2">
      <c r="D59" s="123"/>
      <c r="E59" s="124" t="s">
        <v>3</v>
      </c>
      <c r="F59" s="123"/>
      <c r="H59" s="123"/>
      <c r="I59" s="124" t="s">
        <v>4</v>
      </c>
      <c r="J59" s="123"/>
      <c r="K59" s="142"/>
      <c r="L59" s="128"/>
      <c r="M59" s="129"/>
      <c r="N59" s="129"/>
      <c r="O59" s="144"/>
      <c r="P59" s="127"/>
    </row>
    <row r="60" spans="1:16" ht="21.75" customHeight="1" x14ac:dyDescent="0.2">
      <c r="A60" s="139"/>
      <c r="D60" s="141" t="s">
        <v>238</v>
      </c>
      <c r="E60" s="139"/>
      <c r="F60" s="141" t="s">
        <v>226</v>
      </c>
      <c r="G60" s="148"/>
      <c r="H60" s="141" t="s">
        <v>238</v>
      </c>
      <c r="I60" s="139"/>
      <c r="J60" s="141" t="s">
        <v>226</v>
      </c>
      <c r="K60" s="142"/>
      <c r="L60" s="128"/>
      <c r="M60" s="129"/>
      <c r="N60" s="129"/>
      <c r="O60" s="144"/>
      <c r="P60" s="127"/>
    </row>
    <row r="61" spans="1:16" ht="21.75" customHeight="1" x14ac:dyDescent="0.2">
      <c r="A61" s="120" t="s">
        <v>191</v>
      </c>
      <c r="D61" s="142"/>
      <c r="E61" s="126"/>
      <c r="F61" s="142"/>
      <c r="G61" s="131"/>
      <c r="H61" s="142"/>
      <c r="I61" s="126"/>
      <c r="J61" s="142"/>
      <c r="K61" s="142"/>
      <c r="L61" s="128"/>
      <c r="M61" s="129"/>
      <c r="N61" s="129"/>
      <c r="O61" s="144"/>
      <c r="P61" s="127"/>
    </row>
    <row r="62" spans="1:16" ht="21.75" customHeight="1" x14ac:dyDescent="0.2">
      <c r="A62" s="136" t="s">
        <v>192</v>
      </c>
      <c r="D62" s="142">
        <v>0</v>
      </c>
      <c r="E62" s="126"/>
      <c r="F62" s="142">
        <v>0</v>
      </c>
      <c r="G62" s="142"/>
      <c r="H62" s="142">
        <v>461000</v>
      </c>
      <c r="I62" s="142"/>
      <c r="J62" s="142">
        <v>199000</v>
      </c>
      <c r="K62" s="142"/>
      <c r="L62" s="128"/>
      <c r="M62" s="129"/>
      <c r="N62" s="129"/>
      <c r="O62" s="144"/>
      <c r="P62" s="127"/>
    </row>
    <row r="63" spans="1:16" ht="21.75" customHeight="1" x14ac:dyDescent="0.2">
      <c r="A63" s="136" t="s">
        <v>193</v>
      </c>
      <c r="D63" s="142">
        <v>0</v>
      </c>
      <c r="E63" s="126"/>
      <c r="F63" s="142">
        <v>0</v>
      </c>
      <c r="G63" s="142"/>
      <c r="H63" s="142">
        <v>-143000</v>
      </c>
      <c r="I63" s="142"/>
      <c r="J63" s="142">
        <v>-201500</v>
      </c>
      <c r="K63" s="142"/>
      <c r="L63" s="128"/>
      <c r="M63" s="129"/>
      <c r="N63" s="129"/>
      <c r="O63" s="144"/>
      <c r="P63" s="127"/>
    </row>
    <row r="64" spans="1:16" ht="21.75" customHeight="1" x14ac:dyDescent="0.2">
      <c r="A64" s="136" t="s">
        <v>255</v>
      </c>
      <c r="D64" s="142">
        <v>0</v>
      </c>
      <c r="E64" s="126"/>
      <c r="F64" s="142">
        <v>0</v>
      </c>
      <c r="G64" s="142"/>
      <c r="H64" s="142">
        <v>0</v>
      </c>
      <c r="I64" s="142"/>
      <c r="J64" s="142">
        <v>20659</v>
      </c>
      <c r="K64" s="142"/>
      <c r="L64" s="128"/>
      <c r="M64" s="129"/>
      <c r="N64" s="129"/>
      <c r="O64" s="144"/>
      <c r="P64" s="127"/>
    </row>
    <row r="65" spans="1:16" ht="21.75" customHeight="1" x14ac:dyDescent="0.2">
      <c r="A65" s="136" t="s">
        <v>256</v>
      </c>
      <c r="D65" s="142">
        <v>8040</v>
      </c>
      <c r="E65" s="126"/>
      <c r="F65" s="142">
        <v>19065</v>
      </c>
      <c r="G65" s="142"/>
      <c r="H65" s="142">
        <v>8040</v>
      </c>
      <c r="I65" s="142"/>
      <c r="J65" s="142">
        <v>19065</v>
      </c>
      <c r="K65" s="142"/>
      <c r="L65" s="128"/>
      <c r="M65" s="129"/>
      <c r="N65" s="129"/>
      <c r="O65" s="144"/>
      <c r="P65" s="127"/>
    </row>
    <row r="66" spans="1:16" ht="21.75" customHeight="1" x14ac:dyDescent="0.2">
      <c r="A66" s="136" t="s">
        <v>257</v>
      </c>
      <c r="D66" s="142">
        <v>0</v>
      </c>
      <c r="E66" s="126"/>
      <c r="F66" s="142">
        <v>-3845</v>
      </c>
      <c r="G66" s="142"/>
      <c r="H66" s="142">
        <v>0</v>
      </c>
      <c r="I66" s="142"/>
      <c r="J66" s="142">
        <v>-3845</v>
      </c>
      <c r="K66" s="142"/>
      <c r="L66" s="128"/>
      <c r="M66" s="129"/>
      <c r="N66" s="129"/>
      <c r="O66" s="144"/>
      <c r="P66" s="127"/>
    </row>
    <row r="67" spans="1:16" ht="21.75" customHeight="1" x14ac:dyDescent="0.2">
      <c r="A67" s="136" t="s">
        <v>194</v>
      </c>
      <c r="D67" s="127">
        <v>387</v>
      </c>
      <c r="E67" s="126"/>
      <c r="F67" s="127">
        <v>683</v>
      </c>
      <c r="G67" s="149"/>
      <c r="H67" s="127">
        <v>8</v>
      </c>
      <c r="I67" s="142"/>
      <c r="J67" s="127">
        <v>17</v>
      </c>
      <c r="K67" s="142"/>
      <c r="L67" s="128"/>
      <c r="M67" s="129"/>
      <c r="N67" s="129"/>
      <c r="O67" s="144"/>
      <c r="P67" s="127"/>
    </row>
    <row r="68" spans="1:16" ht="21.75" customHeight="1" x14ac:dyDescent="0.2">
      <c r="A68" s="136" t="s">
        <v>195</v>
      </c>
      <c r="D68" s="127">
        <v>-247176</v>
      </c>
      <c r="E68" s="126"/>
      <c r="F68" s="127">
        <v>-141777</v>
      </c>
      <c r="G68" s="149"/>
      <c r="H68" s="127">
        <v>-3106</v>
      </c>
      <c r="I68" s="142"/>
      <c r="J68" s="127">
        <v>-6409</v>
      </c>
      <c r="K68" s="142"/>
      <c r="L68" s="128"/>
      <c r="M68" s="129"/>
      <c r="N68" s="129"/>
      <c r="O68" s="144"/>
      <c r="P68" s="127"/>
    </row>
    <row r="69" spans="1:16" ht="21.75" customHeight="1" x14ac:dyDescent="0.2">
      <c r="A69" s="120" t="s">
        <v>241</v>
      </c>
      <c r="D69" s="150">
        <f>SUM(D62:D68)</f>
        <v>-238749</v>
      </c>
      <c r="E69" s="126"/>
      <c r="F69" s="150">
        <f>SUM(F62:F68)</f>
        <v>-125874</v>
      </c>
      <c r="G69" s="142"/>
      <c r="H69" s="150">
        <f>SUM(H62:H68)</f>
        <v>322942</v>
      </c>
      <c r="I69" s="126"/>
      <c r="J69" s="150">
        <f>SUM(J62:J68)</f>
        <v>26987</v>
      </c>
      <c r="K69" s="142"/>
      <c r="L69" s="128"/>
      <c r="M69" s="129"/>
      <c r="N69" s="129"/>
      <c r="O69" s="144"/>
      <c r="P69" s="127"/>
    </row>
    <row r="70" spans="1:16" ht="21.75" customHeight="1" x14ac:dyDescent="0.2">
      <c r="A70" s="120" t="s">
        <v>196</v>
      </c>
      <c r="D70" s="142"/>
      <c r="E70" s="126"/>
      <c r="F70" s="142"/>
      <c r="G70" s="143"/>
      <c r="H70" s="142"/>
      <c r="I70" s="126"/>
      <c r="J70" s="142"/>
      <c r="K70" s="142"/>
      <c r="L70" s="128"/>
      <c r="M70" s="129"/>
      <c r="N70" s="129"/>
      <c r="O70" s="144"/>
      <c r="P70" s="127"/>
    </row>
    <row r="71" spans="1:16" ht="21.75" customHeight="1" x14ac:dyDescent="0.2">
      <c r="A71" s="136" t="s">
        <v>269</v>
      </c>
      <c r="D71" s="142">
        <v>235000</v>
      </c>
      <c r="E71" s="126"/>
      <c r="F71" s="142">
        <v>-540000</v>
      </c>
      <c r="G71" s="142"/>
      <c r="H71" s="142">
        <v>-120000</v>
      </c>
      <c r="I71" s="142"/>
      <c r="J71" s="142">
        <v>-500000</v>
      </c>
      <c r="K71" s="142"/>
      <c r="L71" s="128"/>
      <c r="M71" s="129"/>
      <c r="N71" s="129"/>
      <c r="O71" s="144"/>
      <c r="P71" s="127"/>
    </row>
    <row r="72" spans="1:16" ht="21.75" customHeight="1" x14ac:dyDescent="0.2">
      <c r="A72" s="136" t="s">
        <v>197</v>
      </c>
      <c r="D72" s="138">
        <v>0</v>
      </c>
      <c r="E72" s="126"/>
      <c r="F72" s="138">
        <v>0</v>
      </c>
      <c r="G72" s="142"/>
      <c r="H72" s="138">
        <v>1034000</v>
      </c>
      <c r="I72" s="142"/>
      <c r="J72" s="138">
        <v>776000</v>
      </c>
      <c r="K72" s="142"/>
      <c r="L72" s="128"/>
      <c r="M72" s="129"/>
      <c r="N72" s="129"/>
      <c r="O72" s="144"/>
      <c r="P72" s="127"/>
    </row>
    <row r="73" spans="1:16" ht="21.75" customHeight="1" x14ac:dyDescent="0.2">
      <c r="A73" s="136" t="s">
        <v>198</v>
      </c>
      <c r="D73" s="138">
        <v>0</v>
      </c>
      <c r="E73" s="126"/>
      <c r="F73" s="138">
        <v>0</v>
      </c>
      <c r="G73" s="142"/>
      <c r="H73" s="138">
        <v>-824500</v>
      </c>
      <c r="I73" s="142"/>
      <c r="J73" s="138">
        <v>-224500</v>
      </c>
      <c r="K73" s="142"/>
      <c r="L73" s="128"/>
      <c r="M73" s="129"/>
      <c r="N73" s="129"/>
      <c r="O73" s="144"/>
      <c r="P73" s="127"/>
    </row>
    <row r="74" spans="1:16" ht="21.75" customHeight="1" x14ac:dyDescent="0.2">
      <c r="A74" s="136" t="s">
        <v>199</v>
      </c>
      <c r="D74" s="145">
        <v>155359</v>
      </c>
      <c r="E74" s="126"/>
      <c r="F74" s="145">
        <v>62455</v>
      </c>
      <c r="G74" s="142"/>
      <c r="H74" s="145">
        <v>0</v>
      </c>
      <c r="I74" s="142"/>
      <c r="J74" s="145">
        <v>0</v>
      </c>
      <c r="K74" s="142"/>
      <c r="L74" s="128"/>
      <c r="M74" s="129"/>
      <c r="N74" s="129"/>
      <c r="O74" s="144"/>
      <c r="P74" s="127"/>
    </row>
    <row r="75" spans="1:16" ht="21.75" customHeight="1" x14ac:dyDescent="0.2">
      <c r="A75" s="136" t="s">
        <v>200</v>
      </c>
      <c r="D75" s="145">
        <v>-387363</v>
      </c>
      <c r="E75" s="126"/>
      <c r="F75" s="145">
        <v>-219541</v>
      </c>
      <c r="G75" s="142"/>
      <c r="H75" s="145">
        <v>-45250</v>
      </c>
      <c r="I75" s="142"/>
      <c r="J75" s="145">
        <v>-1500</v>
      </c>
      <c r="K75" s="142"/>
      <c r="L75" s="128"/>
      <c r="M75" s="129"/>
      <c r="N75" s="129"/>
      <c r="O75" s="144"/>
      <c r="P75" s="127"/>
    </row>
    <row r="76" spans="1:16" ht="21.75" customHeight="1" x14ac:dyDescent="0.2">
      <c r="A76" s="136" t="s">
        <v>201</v>
      </c>
      <c r="D76" s="145">
        <v>0</v>
      </c>
      <c r="E76" s="126"/>
      <c r="F76" s="145">
        <v>-6000</v>
      </c>
      <c r="G76" s="142"/>
      <c r="H76" s="145">
        <v>0</v>
      </c>
      <c r="I76" s="142"/>
      <c r="J76" s="145">
        <v>0</v>
      </c>
      <c r="K76" s="142"/>
      <c r="L76" s="128"/>
      <c r="M76" s="129"/>
      <c r="N76" s="129"/>
      <c r="O76" s="144"/>
      <c r="P76" s="127"/>
    </row>
    <row r="77" spans="1:16" ht="21.75" customHeight="1" x14ac:dyDescent="0.2">
      <c r="A77" s="136" t="s">
        <v>202</v>
      </c>
      <c r="D77" s="145">
        <v>-21171</v>
      </c>
      <c r="E77" s="126"/>
      <c r="F77" s="145">
        <v>-20040</v>
      </c>
      <c r="G77" s="142"/>
      <c r="H77" s="145">
        <v>-4682</v>
      </c>
      <c r="I77" s="142"/>
      <c r="J77" s="145">
        <v>-1091</v>
      </c>
      <c r="K77" s="142"/>
      <c r="L77" s="128"/>
      <c r="M77" s="129"/>
      <c r="N77" s="129"/>
      <c r="O77" s="144"/>
      <c r="P77" s="127"/>
    </row>
    <row r="78" spans="1:16" ht="21.75" customHeight="1" x14ac:dyDescent="0.2">
      <c r="A78" s="136" t="s">
        <v>252</v>
      </c>
      <c r="D78" s="151">
        <v>-225019</v>
      </c>
      <c r="E78" s="126"/>
      <c r="F78" s="151">
        <v>0</v>
      </c>
      <c r="G78" s="142"/>
      <c r="H78" s="151">
        <v>-225019</v>
      </c>
      <c r="I78" s="142"/>
      <c r="J78" s="151">
        <v>0</v>
      </c>
      <c r="K78" s="142"/>
      <c r="L78" s="128"/>
      <c r="M78" s="129"/>
      <c r="N78" s="129"/>
      <c r="O78" s="144"/>
      <c r="P78" s="127"/>
    </row>
    <row r="79" spans="1:16" ht="21.75" customHeight="1" x14ac:dyDescent="0.2">
      <c r="A79" s="120" t="s">
        <v>203</v>
      </c>
      <c r="D79" s="146">
        <f>SUM(D71:D78)</f>
        <v>-243194</v>
      </c>
      <c r="E79" s="126"/>
      <c r="F79" s="146">
        <f>SUM(F71:F78)</f>
        <v>-723126</v>
      </c>
      <c r="G79" s="143"/>
      <c r="H79" s="146">
        <f>SUM(H71:H78)</f>
        <v>-185451</v>
      </c>
      <c r="I79" s="126"/>
      <c r="J79" s="146">
        <f>SUM(J71:J78)</f>
        <v>48909</v>
      </c>
      <c r="K79" s="142"/>
      <c r="L79" s="128"/>
      <c r="M79" s="129"/>
      <c r="N79" s="129"/>
      <c r="O79" s="144"/>
      <c r="P79" s="127"/>
    </row>
    <row r="80" spans="1:16" ht="21.75" customHeight="1" x14ac:dyDescent="0.2">
      <c r="A80" s="136" t="s">
        <v>204</v>
      </c>
      <c r="B80" s="132"/>
      <c r="D80" s="142"/>
      <c r="E80" s="126"/>
      <c r="F80" s="142"/>
      <c r="G80" s="142"/>
      <c r="H80" s="142"/>
      <c r="I80" s="126"/>
      <c r="J80" s="142"/>
      <c r="K80" s="142"/>
      <c r="L80" s="128"/>
      <c r="M80" s="129"/>
      <c r="N80" s="129"/>
      <c r="O80" s="144"/>
      <c r="P80" s="127"/>
    </row>
    <row r="81" spans="1:16" ht="21.75" customHeight="1" x14ac:dyDescent="0.2">
      <c r="A81" s="136" t="s">
        <v>205</v>
      </c>
      <c r="D81" s="146">
        <v>6791</v>
      </c>
      <c r="E81" s="126"/>
      <c r="F81" s="146">
        <v>-4632</v>
      </c>
      <c r="G81" s="142"/>
      <c r="H81" s="146">
        <v>0</v>
      </c>
      <c r="I81" s="142"/>
      <c r="J81" s="146">
        <v>0</v>
      </c>
      <c r="K81" s="142"/>
      <c r="L81" s="128"/>
      <c r="M81" s="129"/>
      <c r="N81" s="129"/>
      <c r="O81" s="144"/>
      <c r="P81" s="127"/>
    </row>
    <row r="82" spans="1:16" ht="21.75" customHeight="1" x14ac:dyDescent="0.2">
      <c r="A82" s="120" t="s">
        <v>206</v>
      </c>
      <c r="D82" s="142">
        <f>SUM(D51,D69,D79,D81)</f>
        <v>-380467</v>
      </c>
      <c r="E82" s="126"/>
      <c r="F82" s="142">
        <f>SUM(F51,F69,F79,F81)</f>
        <v>-80166</v>
      </c>
      <c r="G82" s="143"/>
      <c r="H82" s="142">
        <f>SUM(H51,H69,H79,H81)</f>
        <v>13361</v>
      </c>
      <c r="I82" s="126"/>
      <c r="J82" s="142">
        <f>SUM(J51,J69,J79,J81)</f>
        <v>-3405</v>
      </c>
      <c r="K82" s="142"/>
      <c r="L82" s="128"/>
      <c r="M82" s="129"/>
      <c r="N82" s="129"/>
      <c r="O82" s="144"/>
      <c r="P82" s="127"/>
    </row>
    <row r="83" spans="1:16" ht="21.75" customHeight="1" x14ac:dyDescent="0.2">
      <c r="A83" s="136" t="s">
        <v>207</v>
      </c>
      <c r="D83" s="146">
        <v>1453363</v>
      </c>
      <c r="E83" s="126"/>
      <c r="F83" s="146">
        <v>1178455</v>
      </c>
      <c r="G83" s="142"/>
      <c r="H83" s="146">
        <v>419478</v>
      </c>
      <c r="I83" s="142"/>
      <c r="J83" s="146">
        <v>45351</v>
      </c>
      <c r="K83" s="142"/>
      <c r="L83" s="128"/>
      <c r="M83" s="129"/>
      <c r="N83" s="129"/>
      <c r="O83" s="144"/>
      <c r="P83" s="127"/>
    </row>
    <row r="84" spans="1:16" ht="21.75" customHeight="1" thickBot="1" x14ac:dyDescent="0.25">
      <c r="A84" s="120" t="s">
        <v>208</v>
      </c>
      <c r="D84" s="152">
        <f>SUM(D82:D83)</f>
        <v>1072896</v>
      </c>
      <c r="E84" s="126"/>
      <c r="F84" s="152">
        <f>SUM(F82:F83)</f>
        <v>1098289</v>
      </c>
      <c r="G84" s="143"/>
      <c r="H84" s="152">
        <f>SUM(H82:H83)</f>
        <v>432839</v>
      </c>
      <c r="I84" s="126"/>
      <c r="J84" s="152">
        <f>SUM(J82:J83)</f>
        <v>41946</v>
      </c>
      <c r="K84" s="142"/>
      <c r="L84" s="128"/>
      <c r="M84" s="129"/>
      <c r="N84" s="129"/>
      <c r="O84" s="144"/>
      <c r="P84" s="127"/>
    </row>
    <row r="85" spans="1:16" ht="21.75" customHeight="1" thickTop="1" x14ac:dyDescent="0.2">
      <c r="D85" s="142">
        <f>+D84-'bs '!D11</f>
        <v>0</v>
      </c>
      <c r="E85" s="126"/>
      <c r="F85" s="142"/>
      <c r="G85" s="143"/>
      <c r="H85" s="142">
        <f>+H84-'bs '!H11</f>
        <v>0</v>
      </c>
      <c r="I85" s="126"/>
      <c r="J85" s="142"/>
      <c r="K85" s="142"/>
      <c r="L85" s="128"/>
      <c r="M85" s="129"/>
      <c r="N85" s="129"/>
      <c r="O85" s="144"/>
      <c r="P85" s="127"/>
    </row>
    <row r="86" spans="1:16" ht="21.75" customHeight="1" x14ac:dyDescent="0.2">
      <c r="A86" s="120" t="s">
        <v>209</v>
      </c>
      <c r="D86" s="142"/>
      <c r="E86" s="142"/>
      <c r="F86" s="142"/>
      <c r="G86" s="149"/>
      <c r="H86" s="142"/>
      <c r="I86" s="149"/>
      <c r="J86" s="142"/>
      <c r="K86" s="142"/>
      <c r="L86" s="128"/>
      <c r="M86" s="129"/>
      <c r="N86" s="129"/>
      <c r="O86" s="144"/>
      <c r="P86" s="127"/>
    </row>
    <row r="87" spans="1:16" ht="21.75" customHeight="1" x14ac:dyDescent="0.2">
      <c r="A87" s="136" t="s">
        <v>210</v>
      </c>
      <c r="D87" s="142"/>
      <c r="E87" s="142"/>
      <c r="F87" s="142"/>
      <c r="G87" s="149"/>
      <c r="H87" s="142"/>
      <c r="I87" s="149"/>
      <c r="J87" s="142"/>
      <c r="K87" s="142"/>
      <c r="L87" s="128"/>
      <c r="M87" s="129"/>
      <c r="N87" s="129"/>
      <c r="O87" s="144"/>
      <c r="P87" s="127"/>
    </row>
    <row r="88" spans="1:16" ht="21.75" customHeight="1" x14ac:dyDescent="0.2">
      <c r="A88" s="136" t="s">
        <v>242</v>
      </c>
      <c r="D88" s="142">
        <v>4891</v>
      </c>
      <c r="E88" s="142"/>
      <c r="F88" s="142">
        <v>3840</v>
      </c>
      <c r="G88" s="149"/>
      <c r="H88" s="142">
        <v>0</v>
      </c>
      <c r="I88" s="149"/>
      <c r="J88" s="142">
        <v>0</v>
      </c>
      <c r="K88" s="142"/>
      <c r="L88" s="128"/>
      <c r="M88" s="129"/>
      <c r="N88" s="129"/>
      <c r="O88" s="144"/>
      <c r="P88" s="127"/>
    </row>
    <row r="89" spans="1:16" ht="21.75" customHeight="1" x14ac:dyDescent="0.2">
      <c r="A89" s="136" t="s">
        <v>211</v>
      </c>
      <c r="D89" s="142">
        <v>14718</v>
      </c>
      <c r="E89" s="142"/>
      <c r="F89" s="142">
        <v>5731</v>
      </c>
      <c r="G89" s="149"/>
      <c r="H89" s="142">
        <v>0</v>
      </c>
      <c r="I89" s="149"/>
      <c r="J89" s="142">
        <v>0</v>
      </c>
      <c r="K89" s="142"/>
      <c r="L89" s="128"/>
      <c r="M89" s="129"/>
      <c r="N89" s="129"/>
      <c r="O89" s="144"/>
      <c r="P89" s="127"/>
    </row>
    <row r="90" spans="1:16" ht="21.75" customHeight="1" x14ac:dyDescent="0.2">
      <c r="A90" s="136" t="s">
        <v>212</v>
      </c>
      <c r="D90" s="142">
        <v>3872</v>
      </c>
      <c r="E90" s="142"/>
      <c r="F90" s="142">
        <v>6121</v>
      </c>
      <c r="G90" s="149"/>
      <c r="H90" s="142">
        <v>0</v>
      </c>
      <c r="I90" s="149"/>
      <c r="J90" s="142">
        <v>0</v>
      </c>
      <c r="K90" s="142"/>
      <c r="L90" s="128"/>
      <c r="M90" s="129"/>
      <c r="N90" s="129"/>
      <c r="O90" s="144"/>
      <c r="P90" s="127"/>
    </row>
    <row r="91" spans="1:16" ht="21.75" customHeight="1" x14ac:dyDescent="0.2">
      <c r="A91" s="136" t="s">
        <v>213</v>
      </c>
      <c r="D91" s="142">
        <v>8561</v>
      </c>
      <c r="E91" s="142"/>
      <c r="F91" s="142">
        <v>5360</v>
      </c>
      <c r="G91" s="149"/>
      <c r="H91" s="142">
        <v>7643</v>
      </c>
      <c r="I91" s="149"/>
      <c r="J91" s="142">
        <v>1029</v>
      </c>
      <c r="K91" s="142"/>
      <c r="L91" s="128"/>
      <c r="M91" s="129"/>
      <c r="N91" s="129"/>
      <c r="O91" s="144"/>
      <c r="P91" s="127"/>
    </row>
    <row r="92" spans="1:16" ht="21.75" customHeight="1" x14ac:dyDescent="0.2">
      <c r="A92" s="133" t="s">
        <v>270</v>
      </c>
      <c r="B92" s="133"/>
      <c r="C92" s="133"/>
      <c r="D92" s="134">
        <v>3500</v>
      </c>
      <c r="E92" s="134"/>
      <c r="F92" s="142">
        <v>0</v>
      </c>
      <c r="G92" s="142"/>
      <c r="H92" s="142">
        <v>0</v>
      </c>
      <c r="I92" s="142"/>
      <c r="J92" s="142">
        <v>0</v>
      </c>
      <c r="K92" s="142"/>
      <c r="L92" s="128"/>
      <c r="M92" s="129"/>
      <c r="N92" s="129"/>
      <c r="O92" s="144"/>
      <c r="P92" s="127"/>
    </row>
    <row r="93" spans="1:16" ht="21.75" customHeight="1" x14ac:dyDescent="0.2">
      <c r="A93" s="133" t="s">
        <v>271</v>
      </c>
      <c r="B93" s="133"/>
      <c r="C93" s="133"/>
      <c r="D93" s="134">
        <v>143765</v>
      </c>
      <c r="E93" s="134"/>
      <c r="F93" s="142">
        <v>0</v>
      </c>
      <c r="G93" s="142"/>
      <c r="H93" s="142">
        <v>0</v>
      </c>
      <c r="I93" s="142"/>
      <c r="J93" s="142">
        <v>0</v>
      </c>
      <c r="K93" s="142"/>
      <c r="L93" s="128"/>
      <c r="M93" s="129"/>
      <c r="N93" s="129"/>
      <c r="O93" s="144"/>
      <c r="P93" s="127"/>
    </row>
    <row r="94" spans="1:16" ht="21.75" customHeight="1" x14ac:dyDescent="0.2">
      <c r="A94" s="133" t="s">
        <v>266</v>
      </c>
      <c r="B94" s="133"/>
      <c r="C94" s="133"/>
      <c r="D94" s="142">
        <v>0</v>
      </c>
      <c r="E94" s="134"/>
      <c r="F94" s="142">
        <v>20000</v>
      </c>
      <c r="G94" s="142"/>
      <c r="H94" s="142">
        <v>0</v>
      </c>
      <c r="I94" s="142"/>
      <c r="J94" s="142">
        <v>0</v>
      </c>
      <c r="K94" s="142"/>
      <c r="L94" s="128"/>
      <c r="M94" s="129"/>
      <c r="N94" s="129"/>
      <c r="O94" s="144"/>
      <c r="P94" s="127"/>
    </row>
    <row r="95" spans="1:16" ht="21.75" customHeight="1" x14ac:dyDescent="0.2">
      <c r="A95" s="133" t="s">
        <v>267</v>
      </c>
      <c r="B95" s="133"/>
      <c r="C95" s="133"/>
      <c r="D95" s="142">
        <v>0</v>
      </c>
      <c r="E95" s="134"/>
      <c r="F95" s="142">
        <v>58000</v>
      </c>
      <c r="G95" s="142"/>
      <c r="H95" s="142">
        <v>0</v>
      </c>
      <c r="I95" s="142"/>
      <c r="J95" s="142">
        <v>0</v>
      </c>
      <c r="K95" s="142"/>
      <c r="L95" s="128"/>
      <c r="M95" s="129"/>
      <c r="N95" s="129"/>
      <c r="O95" s="144"/>
      <c r="P95" s="127"/>
    </row>
    <row r="96" spans="1:16" ht="21.75" customHeight="1" x14ac:dyDescent="0.2">
      <c r="A96" s="133" t="s">
        <v>251</v>
      </c>
      <c r="B96" s="133"/>
      <c r="C96" s="133"/>
      <c r="D96" s="142">
        <v>0</v>
      </c>
      <c r="E96" s="134"/>
      <c r="F96" s="142">
        <v>6680</v>
      </c>
      <c r="G96" s="142"/>
      <c r="H96" s="142">
        <v>0</v>
      </c>
      <c r="I96" s="142"/>
      <c r="J96" s="142">
        <v>6680</v>
      </c>
      <c r="K96" s="142"/>
      <c r="L96" s="128"/>
      <c r="M96" s="129"/>
      <c r="N96" s="129"/>
      <c r="O96" s="144"/>
      <c r="P96" s="127"/>
    </row>
    <row r="97" spans="1:16" ht="21.75" customHeight="1" x14ac:dyDescent="0.2">
      <c r="A97" s="133" t="s">
        <v>272</v>
      </c>
      <c r="B97" s="133"/>
      <c r="C97" s="133"/>
      <c r="D97" s="142">
        <v>0</v>
      </c>
      <c r="E97" s="134"/>
      <c r="F97" s="142">
        <v>0</v>
      </c>
      <c r="G97" s="142"/>
      <c r="H97" s="142">
        <v>254200</v>
      </c>
      <c r="I97" s="142"/>
      <c r="J97" s="142">
        <v>0</v>
      </c>
      <c r="K97" s="142"/>
      <c r="L97" s="127"/>
      <c r="P97" s="127"/>
    </row>
    <row r="98" spans="1:16" ht="21.75" customHeight="1" x14ac:dyDescent="0.2">
      <c r="A98" s="133"/>
      <c r="B98" s="133"/>
      <c r="C98" s="133"/>
      <c r="D98" s="134"/>
      <c r="E98" s="134"/>
      <c r="F98" s="142"/>
      <c r="G98" s="142"/>
      <c r="H98" s="142"/>
      <c r="I98" s="142"/>
      <c r="J98" s="142"/>
      <c r="K98" s="142"/>
      <c r="L98" s="127"/>
    </row>
    <row r="99" spans="1:16" ht="21.75" customHeight="1" x14ac:dyDescent="0.2">
      <c r="A99" s="108" t="s">
        <v>275</v>
      </c>
      <c r="B99" s="133"/>
      <c r="C99" s="133"/>
      <c r="D99" s="134"/>
      <c r="E99" s="134"/>
      <c r="F99" s="134"/>
      <c r="G99" s="134"/>
      <c r="H99" s="134"/>
      <c r="I99" s="134"/>
      <c r="J99" s="134"/>
      <c r="L99" s="127"/>
    </row>
    <row r="100" spans="1:16" ht="21.75" customHeight="1" x14ac:dyDescent="0.2">
      <c r="E100" s="137"/>
      <c r="G100" s="137"/>
      <c r="I100" s="137"/>
      <c r="L100" s="127"/>
    </row>
    <row r="101" spans="1:16" ht="21.75" customHeight="1" x14ac:dyDescent="0.2">
      <c r="E101" s="137"/>
      <c r="G101" s="137"/>
      <c r="I101" s="137"/>
    </row>
    <row r="102" spans="1:16" s="137" customFormat="1" ht="21.75" customHeight="1" x14ac:dyDescent="0.2">
      <c r="A102" s="120"/>
      <c r="B102" s="136"/>
      <c r="C102" s="136"/>
      <c r="K102" s="136"/>
      <c r="L102" s="136"/>
      <c r="M102" s="136"/>
      <c r="N102" s="136"/>
      <c r="O102" s="136"/>
    </row>
    <row r="103" spans="1:16" s="137" customFormat="1" ht="21.75" customHeight="1" x14ac:dyDescent="0.2">
      <c r="A103" s="136"/>
      <c r="B103" s="136"/>
      <c r="C103" s="136"/>
      <c r="K103" s="136"/>
      <c r="L103" s="136"/>
      <c r="M103" s="136"/>
      <c r="N103" s="136"/>
      <c r="O103" s="136"/>
    </row>
    <row r="104" spans="1:16" s="137" customFormat="1" ht="21.75" customHeight="1" x14ac:dyDescent="0.2">
      <c r="A104" s="136"/>
      <c r="B104" s="136"/>
      <c r="C104" s="136"/>
      <c r="K104" s="136"/>
      <c r="L104" s="136"/>
      <c r="M104" s="136"/>
      <c r="N104" s="136"/>
      <c r="O104" s="136"/>
    </row>
    <row r="105" spans="1:16" s="137" customFormat="1" ht="21.75" customHeight="1" x14ac:dyDescent="0.2">
      <c r="A105" s="136"/>
      <c r="B105" s="136"/>
      <c r="C105" s="136"/>
      <c r="E105" s="136"/>
      <c r="G105" s="136"/>
      <c r="I105" s="136"/>
      <c r="K105" s="136"/>
      <c r="L105" s="136"/>
      <c r="M105" s="136"/>
      <c r="N105" s="136"/>
      <c r="O105" s="136"/>
    </row>
    <row r="109" spans="1:16" s="137" customFormat="1" ht="21.75" customHeight="1" x14ac:dyDescent="0.2">
      <c r="A109" s="136"/>
      <c r="B109" s="136"/>
      <c r="C109" s="136"/>
      <c r="E109" s="136"/>
      <c r="G109" s="136"/>
      <c r="I109" s="136"/>
      <c r="K109" s="136"/>
      <c r="L109" s="136"/>
      <c r="M109" s="136"/>
      <c r="N109" s="136"/>
      <c r="O109" s="136"/>
    </row>
    <row r="110" spans="1:16" s="137" customFormat="1" ht="21.75" customHeight="1" x14ac:dyDescent="0.2">
      <c r="A110" s="136"/>
      <c r="B110" s="135"/>
      <c r="C110" s="136"/>
      <c r="E110" s="136"/>
      <c r="G110" s="136"/>
      <c r="I110" s="136"/>
      <c r="K110" s="136"/>
      <c r="L110" s="136"/>
      <c r="M110" s="136"/>
      <c r="N110" s="136"/>
      <c r="O110" s="136"/>
    </row>
  </sheetData>
  <pageMargins left="0.78740157480314965" right="0.39370078740157483" top="0.78740157480314965" bottom="0.39370078740157483" header="0.19685039370078741" footer="0.19685039370078741"/>
  <pageSetup paperSize="9" scale="65" fitToWidth="0" fitToHeight="0" orientation="portrait" r:id="rId1"/>
  <rowBreaks count="1" manualBreakCount="1">
    <brk id="53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7" ma:contentTypeDescription="Create a new document." ma:contentTypeScope="" ma:versionID="44826b97ee52de3e2fc3e8414ffbce2e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a6ce6996a81a47c2c2c986280da7408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DE6BE6BC-9AD0-4163-AC02-6F73CB968D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6D77EF-E010-4313-A828-5B644B2E2D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CAD6D17-C2A6-44E3-8C71-C73924E51701}">
  <ds:schemaRefs>
    <ds:schemaRef ds:uri="50c908b1-f277-4340-90a9-4611d0b0f078"/>
    <ds:schemaRef ds:uri="035936da-f762-4330-9b9a-976de9613cd5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025b2a6-f8d9-4a47-85ad-10799d383e76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Krittapong Srisaman</dc:creator>
  <cp:lastModifiedBy>Aranya Ruenyan</cp:lastModifiedBy>
  <cp:lastPrinted>2024-08-07T08:58:05Z</cp:lastPrinted>
  <dcterms:created xsi:type="dcterms:W3CDTF">2022-07-25T13:26:09Z</dcterms:created>
  <dcterms:modified xsi:type="dcterms:W3CDTF">2024-08-07T08:58:21Z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  <property fmtid="{D5CDD505-2E9C-101B-9397-08002B2CF9AE}" pid="3" name="MediaServiceImageTags">
    <vt:lpwstr/>
  </property>
</Properties>
</file>